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236" tabRatio="845" activeTab="0"/>
  </bookViews>
  <sheets>
    <sheet name="等級及び申請者" sheetId="1" r:id="rId1"/>
    <sheet name="表紙　1回目（基礎）" sheetId="2" r:id="rId2"/>
    <sheet name="2×4　1回目（基礎）" sheetId="3" r:id="rId3"/>
    <sheet name="表紙　2回目（躯体）" sheetId="4" r:id="rId4"/>
    <sheet name="2×4　2回目（躯体）" sheetId="5" r:id="rId5"/>
    <sheet name="表紙　3回目（断熱）" sheetId="6" r:id="rId6"/>
    <sheet name="2×4　3回目（断熱）" sheetId="7" r:id="rId7"/>
    <sheet name="表紙　4回目（竣工）" sheetId="8" r:id="rId8"/>
    <sheet name="2×4　4回目（竣工）" sheetId="9" r:id="rId9"/>
    <sheet name="4回目（竣工）　防犯" sheetId="10" r:id="rId10"/>
    <sheet name="6-3" sheetId="11" r:id="rId11"/>
    <sheet name="リスト" sheetId="12" r:id="rId12"/>
  </sheets>
  <externalReferences>
    <externalReference r:id="rId15"/>
    <externalReference r:id="rId16"/>
    <externalReference r:id="rId17"/>
  </externalReferences>
  <definedNames>
    <definedName name="_xlnm.Print_Area" localSheetId="2">'2×4　1回目（基礎）'!$A$1:$K$67</definedName>
    <definedName name="_xlnm.Print_Area" localSheetId="4">'2×4　2回目（躯体）'!$A$1:$K$155</definedName>
    <definedName name="_xlnm.Print_Area" localSheetId="6">'2×4　3回目（断熱）'!$A$1:$K$66</definedName>
    <definedName name="_xlnm.Print_Area" localSheetId="8">'2×4　4回目（竣工）'!$A$1:$K$221</definedName>
    <definedName name="_xlnm.Print_Area" localSheetId="9">'4回目（竣工）　防犯'!$A$1:$K$144</definedName>
    <definedName name="_xlnm.Print_Area" localSheetId="10">'6-3'!$A$1:$AI$50</definedName>
    <definedName name="_xlnm.Print_Area" localSheetId="1">'表紙　1回目（基礎）'!$A$1:$J$44</definedName>
    <definedName name="_xlnm.Print_Area" localSheetId="3">'表紙　2回目（躯体）'!$A$1:$J$44</definedName>
    <definedName name="_xlnm.Print_Area" localSheetId="5">'表紙　3回目（断熱）'!$A$1:$J$44</definedName>
    <definedName name="_xlnm.Print_Area" localSheetId="7">'表紙　4回目（竣工）'!$A$1:$J$44</definedName>
    <definedName name="_xlnm.Print_Titles" localSheetId="2">'2×4　1回目（基礎）'!$1:$5</definedName>
    <definedName name="_xlnm.Print_Titles" localSheetId="4">'2×4　2回目（躯体）'!$1:$5</definedName>
    <definedName name="_xlnm.Print_Titles" localSheetId="6">'2×4　3回目（断熱）'!$1:$5</definedName>
    <definedName name="_xlnm.Print_Titles" localSheetId="8">'2×4　4回目（竣工）'!$1:$5</definedName>
    <definedName name="リスト" localSheetId="9">'[3]リスト'!$A$1:$A$5</definedName>
    <definedName name="リスト" localSheetId="10">'[2]リスト'!$A$1:$A$5</definedName>
    <definedName name="リスト">'[1]リスト'!$A$1:$A$5</definedName>
    <definedName name="階数">'リスト'!$B$2:$B$5</definedName>
    <definedName name="地域区分">'リスト'!$C$2:$C$9</definedName>
    <definedName name="等級">'リスト'!$A$2:$A$9</definedName>
  </definedNames>
  <calcPr fullCalcOnLoad="1"/>
</workbook>
</file>

<file path=xl/sharedStrings.xml><?xml version="1.0" encoding="utf-8"?>
<sst xmlns="http://schemas.openxmlformats.org/spreadsheetml/2006/main" count="2057" uniqueCount="686">
  <si>
    <t>等級</t>
  </si>
  <si>
    <t>1-1　耐震　倒壊</t>
  </si>
  <si>
    <t>建物名称</t>
  </si>
  <si>
    <t>建物所在地</t>
  </si>
  <si>
    <t>1-3　その他</t>
  </si>
  <si>
    <t>その他</t>
  </si>
  <si>
    <t>工事施工者</t>
  </si>
  <si>
    <t>住所</t>
  </si>
  <si>
    <t>氏名又は名称</t>
  </si>
  <si>
    <t>該当なし</t>
  </si>
  <si>
    <t>電話</t>
  </si>
  <si>
    <t>現場代理人</t>
  </si>
  <si>
    <t>3-1　劣化対策</t>
  </si>
  <si>
    <t>4-1　維持管理（専用配管）</t>
  </si>
  <si>
    <t>地域区分</t>
  </si>
  <si>
    <t>内装</t>
  </si>
  <si>
    <t>天井裏等</t>
  </si>
  <si>
    <t>階数</t>
  </si>
  <si>
    <t>否選択</t>
  </si>
  <si>
    <t>等級</t>
  </si>
  <si>
    <t>地域区分</t>
  </si>
  <si>
    <t>8-4　透過損失</t>
  </si>
  <si>
    <t>（外壁開口部）</t>
  </si>
  <si>
    <t>北</t>
  </si>
  <si>
    <t>東</t>
  </si>
  <si>
    <t>南</t>
  </si>
  <si>
    <t>西</t>
  </si>
  <si>
    <t>施　工　状　況　報　告　書</t>
  </si>
  <si>
    <t>【戸建住宅用】</t>
  </si>
  <si>
    <t>建築検査機構株式会社　殿</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</si>
  <si>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</si>
  <si>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</si>
  <si>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</si>
  <si>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</si>
  <si>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</si>
  <si>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住所</t>
  </si>
  <si>
    <t xml:space="preserve"> 氏名又は名称</t>
  </si>
  <si>
    <t xml:space="preserve"> 電話</t>
  </si>
  <si>
    <t xml:space="preserve"> 現場代理人</t>
  </si>
  <si>
    <t>検査対象工程</t>
  </si>
  <si>
    <t>検査年月日</t>
  </si>
  <si>
    <t>評価員の署名</t>
  </si>
  <si>
    <t>施工(管理)者の署名</t>
  </si>
  <si>
    <t>第１回目　</t>
  </si>
  <si>
    <t>基礎配筋工事の完了時</t>
  </si>
  <si>
    <t>第２回目　</t>
  </si>
  <si>
    <t>躯体工事の完了時</t>
  </si>
  <si>
    <t>第３回目　</t>
  </si>
  <si>
    <t>下地張り直前工事の完了時</t>
  </si>
  <si>
    <t>第４回目　</t>
  </si>
  <si>
    <t>竣工時</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</si>
  <si>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</si>
  <si>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</si>
  <si>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</si>
  <si>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</si>
  <si>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</si>
  <si>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</si>
  <si>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代表者名</t>
  </si>
  <si>
    <t>検査方法 － Ａ：実物の目視　Ｂ：実物の計測　Ｃ：施工関連図書の確認</t>
  </si>
  <si>
    <t>性能表示
事項(等級)</t>
  </si>
  <si>
    <t>検査項目</t>
  </si>
  <si>
    <t>変更</t>
  </si>
  <si>
    <t>　 関連図書 　</t>
  </si>
  <si>
    <t>確認内容</t>
  </si>
  <si>
    <t>検査方法</t>
  </si>
  <si>
    <t>判定結果及び指摘事項の記録</t>
  </si>
  <si>
    <t>内容</t>
  </si>
  <si>
    <t>Ａ</t>
  </si>
  <si>
    <t>Ｂ</t>
  </si>
  <si>
    <t>Ｃ</t>
  </si>
  <si>
    <t>［一次］</t>
  </si>
  <si>
    <t>□有</t>
  </si>
  <si>
    <t>□</t>
  </si>
  <si>
    <t>の</t>
  </si>
  <si>
    <t>安</t>
  </si>
  <si>
    <t>□その他</t>
  </si>
  <si>
    <t>に</t>
  </si>
  <si>
    <t>関</t>
  </si>
  <si>
    <t>す</t>
  </si>
  <si>
    <t>る</t>
  </si>
  <si>
    <t>こ</t>
  </si>
  <si>
    <t>と</t>
  </si>
  <si>
    <t>□カタログ等</t>
  </si>
  <si>
    <t>災</t>
  </si>
  <si>
    <t>装置設置</t>
  </si>
  <si>
    <t>時</t>
  </si>
  <si>
    <t>全</t>
  </si>
  <si>
    <t>脱出対策</t>
  </si>
  <si>
    <t>(地上階数</t>
  </si>
  <si>
    <t>耐火等級</t>
  </si>
  <si>
    <t>開口部の</t>
  </si>
  <si>
    <t>〔開口部〕</t>
  </si>
  <si>
    <t>耐火性能</t>
  </si>
  <si>
    <t>□認定シール</t>
  </si>
  <si>
    <t>外壁・軒裏</t>
  </si>
  <si>
    <t>〔開口部</t>
  </si>
  <si>
    <t>劣</t>
  </si>
  <si>
    <t>劣化対策</t>
  </si>
  <si>
    <t>地盤の防蟻</t>
  </si>
  <si>
    <t>(ｺﾝｸﾘｰﾄによる場合)</t>
  </si>
  <si>
    <t>化</t>
  </si>
  <si>
    <t>軽</t>
  </si>
  <si>
    <t>減</t>
  </si>
  <si>
    <t>(土壌処理等による場合)</t>
  </si>
  <si>
    <t>□土壌処理の材料</t>
  </si>
  <si>
    <t>□土壌処理の状態</t>
  </si>
  <si>
    <t>（防蟻シートによる場合）</t>
  </si>
  <si>
    <t>□性能認定書</t>
  </si>
  <si>
    <t>□防蟻シートの材料</t>
  </si>
  <si>
    <t>□工事写真</t>
  </si>
  <si>
    <t>基礎高さ</t>
  </si>
  <si>
    <t>□基礎高さ</t>
  </si>
  <si>
    <t>（ｺﾝｸﾘｰﾄによる場合）</t>
  </si>
  <si>
    <t>防湿措置</t>
  </si>
  <si>
    <t>□ｺﾝｸﾘｰﾄの打設範囲</t>
  </si>
  <si>
    <t>□工事写真等</t>
  </si>
  <si>
    <t>□ｺﾝｸﾘｰﾄの厚さ</t>
  </si>
  <si>
    <t>（防湿フィルム等による場合）</t>
  </si>
  <si>
    <t>□防湿フィルム等の</t>
  </si>
  <si>
    <t xml:space="preserve">   種類</t>
  </si>
  <si>
    <t xml:space="preserve">   措置状態</t>
  </si>
  <si>
    <t>（基礎開口による場合）</t>
  </si>
  <si>
    <t>換気措置</t>
  </si>
  <si>
    <t>□基礎開口の位置</t>
  </si>
  <si>
    <t>□基礎開口の大きさ</t>
  </si>
  <si>
    <t>（ねこ土台による場合）</t>
  </si>
  <si>
    <t>　寸法・形状</t>
  </si>
  <si>
    <t>（部材の樹種による場合）</t>
  </si>
  <si>
    <t>□部材の樹種</t>
  </si>
  <si>
    <t>（保存処理による場合）</t>
  </si>
  <si>
    <t>□保存処理の方法</t>
  </si>
  <si>
    <t>小屋裏換気</t>
  </si>
  <si>
    <t>維</t>
  </si>
  <si>
    <t>維持管理</t>
  </si>
  <si>
    <t>専用配管</t>
  </si>
  <si>
    <t>持</t>
  </si>
  <si>
    <t>対策等級</t>
  </si>
  <si>
    <t>管</t>
  </si>
  <si>
    <t>理</t>
  </si>
  <si>
    <t>地中埋設管</t>
  </si>
  <si>
    <t>・</t>
  </si>
  <si>
    <t>更</t>
  </si>
  <si>
    <t>新</t>
  </si>
  <si>
    <t>へ</t>
  </si>
  <si>
    <t>配</t>
  </si>
  <si>
    <t>専用排水管</t>
  </si>
  <si>
    <t>慮</t>
  </si>
  <si>
    <t>配管点検口</t>
  </si>
  <si>
    <t>温</t>
  </si>
  <si>
    <t>躯体の断熱</t>
  </si>
  <si>
    <t>環</t>
  </si>
  <si>
    <t>境</t>
  </si>
  <si>
    <t>□納品書等</t>
  </si>
  <si>
    <t>断熱性能等</t>
  </si>
  <si>
    <t>開口部の日</t>
  </si>
  <si>
    <t>(ひさし・軒等による場合)</t>
  </si>
  <si>
    <t>射遮蔽措置</t>
  </si>
  <si>
    <t>□ひさし・軒等の状態</t>
  </si>
  <si>
    <t>(付属部材による場合)</t>
  </si>
  <si>
    <t>(窓・ドアによる場合)</t>
  </si>
  <si>
    <t>結露防止</t>
  </si>
  <si>
    <t>空</t>
  </si>
  <si>
    <t>ホルムア</t>
  </si>
  <si>
    <t>居室の内装</t>
  </si>
  <si>
    <t>気</t>
  </si>
  <si>
    <t>ルデヒド</t>
  </si>
  <si>
    <t>仕上げ及び</t>
  </si>
  <si>
    <t>天井裏等の</t>
  </si>
  <si>
    <t>（内装及び</t>
  </si>
  <si>
    <t>天井裏等）</t>
  </si>
  <si>
    <t>(使用建材)</t>
  </si>
  <si>
    <t>□納品書</t>
  </si>
  <si>
    <t>(特定建材)</t>
  </si>
  <si>
    <t>□写真</t>
  </si>
  <si>
    <t>天井裏等の</t>
  </si>
  <si>
    <t>□換気設備による措置</t>
  </si>
  <si>
    <t>換気対策</t>
  </si>
  <si>
    <t>居室の換気</t>
  </si>
  <si>
    <t>局所換気</t>
  </si>
  <si>
    <t>　（設備・窓）</t>
  </si>
  <si>
    <t>光</t>
  </si>
  <si>
    <t>視</t>
  </si>
  <si>
    <t>環</t>
  </si>
  <si>
    <t>境</t>
  </si>
  <si>
    <t>関</t>
  </si>
  <si>
    <t>音</t>
  </si>
  <si>
    <t>透過損失</t>
  </si>
  <si>
    <t>□納品書等</t>
  </si>
  <si>
    <t>□開口部の遮音性能</t>
  </si>
  <si>
    <t>遮音性能</t>
  </si>
  <si>
    <t>□開口部の設置状況</t>
  </si>
  <si>
    <t>高</t>
  </si>
  <si>
    <t>高齢者等</t>
  </si>
  <si>
    <t>部屋の配置</t>
  </si>
  <si>
    <t>齢</t>
  </si>
  <si>
    <t>配慮対策</t>
  </si>
  <si>
    <t>者</t>
  </si>
  <si>
    <t>等</t>
  </si>
  <si>
    <t>(転落防止</t>
  </si>
  <si>
    <t xml:space="preserve"> のための</t>
  </si>
  <si>
    <t>寝室･便所</t>
  </si>
  <si>
    <t>･浴室の広さ</t>
  </si>
  <si>
    <t>　（ａ、ｂ、ｃ）</t>
  </si>
  <si>
    <t>□表示マーク</t>
  </si>
  <si>
    <t>（区分ａ）</t>
  </si>
  <si>
    <t>□対策あり</t>
  </si>
  <si>
    <t>□該当なし</t>
  </si>
  <si>
    <t>（区分ｂ）</t>
  </si>
  <si>
    <t>以外のもの</t>
  </si>
  <si>
    <t>（区分ｃ）</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</si>
  <si>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</si>
  <si>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</si>
  <si>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</si>
  <si>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</si>
  <si>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装　　置</t>
  </si>
  <si>
    <t>■</t>
  </si>
  <si>
    <t>施工状況報告欄※1</t>
  </si>
  <si>
    <t>施工状況確認欄※2</t>
  </si>
  <si>
    <t>※1欄は施工管理者が記入のこと　※2欄は該当なしの場合（不適合含）、斜線で削除のこと</t>
  </si>
  <si>
    <t>等    級</t>
  </si>
  <si>
    <t>床    下</t>
  </si>
  <si>
    <t>土 台 の</t>
  </si>
  <si>
    <t>■ｺﾝｸﾘｰﾄの打設範囲</t>
  </si>
  <si>
    <r>
      <t>□</t>
    </r>
    <r>
      <rPr>
        <sz val="7"/>
        <rFont val="ＭＳ 明朝"/>
        <family val="1"/>
      </rPr>
      <t>性能認定書等</t>
    </r>
  </si>
  <si>
    <t>等　　級</t>
  </si>
  <si>
    <t>の性状等・</t>
  </si>
  <si>
    <r>
      <t>■</t>
    </r>
    <r>
      <rPr>
        <sz val="7"/>
        <rFont val="ＭＳ 明朝"/>
        <family val="1"/>
      </rPr>
      <t>性能認定書等</t>
    </r>
  </si>
  <si>
    <t>□</t>
  </si>
  <si>
    <t>■防湿層の設置</t>
  </si>
  <si>
    <t xml:space="preserve"> 性 能 等</t>
  </si>
  <si>
    <t>躯 体 の</t>
  </si>
  <si>
    <t>対　　策</t>
  </si>
  <si>
    <t>■便所の換気措置</t>
  </si>
  <si>
    <t>■浴室の換気措置</t>
  </si>
  <si>
    <t>■台所の換気措置</t>
  </si>
  <si>
    <t>■製材等の有無</t>
  </si>
  <si>
    <t>■特定建材の有無</t>
  </si>
  <si>
    <t>■その他の建材の有無</t>
  </si>
  <si>
    <t>■材料の性能区分</t>
  </si>
  <si>
    <t>■材料の使用範囲</t>
  </si>
  <si>
    <t>■けあげ・踏面寸法</t>
  </si>
  <si>
    <t>■階段の手すり</t>
  </si>
  <si>
    <t>開 口 部</t>
  </si>
  <si>
    <t>段　　差</t>
  </si>
  <si>
    <t>外 壁 の</t>
  </si>
  <si>
    <t>軸 組 等</t>
  </si>
  <si>
    <t>の 構 造</t>
  </si>
  <si>
    <t>耐 積 雪</t>
  </si>
  <si>
    <t>階    段</t>
  </si>
  <si>
    <t>手 す り</t>
  </si>
  <si>
    <t xml:space="preserve"> 手 す り)</t>
  </si>
  <si>
    <t>開 口 部</t>
  </si>
  <si>
    <t>■開口部の大きさ</t>
  </si>
  <si>
    <t>■開口部の区分</t>
  </si>
  <si>
    <t>■通気構造等の状態</t>
  </si>
  <si>
    <t>■保存処理の方法</t>
  </si>
  <si>
    <t>■保存処理の状態</t>
  </si>
  <si>
    <t>■部材の小径</t>
  </si>
  <si>
    <t>■部材の樹種</t>
  </si>
  <si>
    <t>■給排気口の位置等</t>
  </si>
  <si>
    <t>■建具の通気措置</t>
  </si>
  <si>
    <t>■開口部の形状等</t>
  </si>
  <si>
    <t>■開口部の大きさ</t>
  </si>
  <si>
    <t>■開口部の形状等</t>
  </si>
  <si>
    <t>■その他</t>
  </si>
  <si>
    <t>■該当なし</t>
  </si>
  <si>
    <t>⑦測定がある場合は6-3を印刷</t>
  </si>
  <si>
    <t>■</t>
  </si>
  <si>
    <t>■</t>
  </si>
  <si>
    <t>■</t>
  </si>
  <si>
    <t>■</t>
  </si>
  <si>
    <t>■</t>
  </si>
  <si>
    <t>■</t>
  </si>
  <si>
    <t>■</t>
  </si>
  <si>
    <t>■</t>
  </si>
  <si>
    <t>■</t>
  </si>
  <si>
    <t>３以上)</t>
  </si>
  <si>
    <t>■</t>
  </si>
  <si>
    <t>■</t>
  </si>
  <si>
    <t>清掃措置</t>
  </si>
  <si>
    <t>■</t>
  </si>
  <si>
    <t>■</t>
  </si>
  <si>
    <t>下地材等</t>
  </si>
  <si>
    <t>■</t>
  </si>
  <si>
    <t>■</t>
  </si>
  <si>
    <t>■</t>
  </si>
  <si>
    <t>■</t>
  </si>
  <si>
    <t>■</t>
  </si>
  <si>
    <t>□</t>
  </si>
  <si>
    <t xml:space="preserve">　 </t>
  </si>
  <si>
    <t>■</t>
  </si>
  <si>
    <t>性能表示
事項(等級)</t>
  </si>
  <si>
    <t>検査項目</t>
  </si>
  <si>
    <t>変更</t>
  </si>
  <si>
    <t>関連図書</t>
  </si>
  <si>
    <t>確認内容</t>
  </si>
  <si>
    <t>検査方法</t>
  </si>
  <si>
    <t>内容</t>
  </si>
  <si>
    <t>構</t>
  </si>
  <si>
    <t>□耐震等級</t>
  </si>
  <si>
    <t>土台・枠組</t>
  </si>
  <si>
    <t>□有</t>
  </si>
  <si>
    <t>□</t>
  </si>
  <si>
    <t>造</t>
  </si>
  <si>
    <t>の</t>
  </si>
  <si>
    <t>安</t>
  </si>
  <si>
    <t>□その他</t>
  </si>
  <si>
    <t>□</t>
  </si>
  <si>
    <t>定</t>
  </si>
  <si>
    <t>　（免震</t>
  </si>
  <si>
    <t>　 金物位置</t>
  </si>
  <si>
    <t>に</t>
  </si>
  <si>
    <t>　　建築物）</t>
  </si>
  <si>
    <t>関</t>
  </si>
  <si>
    <t>□</t>
  </si>
  <si>
    <t>□</t>
  </si>
  <si>
    <t>す</t>
  </si>
  <si>
    <t>る</t>
  </si>
  <si>
    <t>こ</t>
  </si>
  <si>
    <t>と</t>
  </si>
  <si>
    <t>□</t>
  </si>
  <si>
    <t>耐力壁</t>
  </si>
  <si>
    <t>□耐力壁の位置</t>
  </si>
  <si>
    <t>□</t>
  </si>
  <si>
    <t>□耐力壁の長さ</t>
  </si>
  <si>
    <t>□面材の種類、厚さ</t>
  </si>
  <si>
    <t>□</t>
  </si>
  <si>
    <t>□面材の高さ</t>
  </si>
  <si>
    <t>□釘の種類・間隔</t>
  </si>
  <si>
    <t>□面材の留付状態</t>
  </si>
  <si>
    <t>□</t>
  </si>
  <si>
    <t>□筋かいの架構方向</t>
  </si>
  <si>
    <t>□</t>
  </si>
  <si>
    <t>□筋かいの断面寸法</t>
  </si>
  <si>
    <t>□筋かいの留付状態</t>
  </si>
  <si>
    <t>Ａ</t>
  </si>
  <si>
    <t>Ｂ</t>
  </si>
  <si>
    <t>Ｃ</t>
  </si>
  <si>
    <t>準耐力壁</t>
  </si>
  <si>
    <t>□準耐力壁の位置</t>
  </si>
  <si>
    <t>□</t>
  </si>
  <si>
    <t>□準耐力壁の長さ</t>
  </si>
  <si>
    <t>床組等</t>
  </si>
  <si>
    <t>屋根面</t>
  </si>
  <si>
    <t>接合金物</t>
  </si>
  <si>
    <t>□</t>
  </si>
  <si>
    <t>　 の留付状態</t>
  </si>
  <si>
    <t>基礎　１</t>
  </si>
  <si>
    <t>(寸法･配筋)</t>
  </si>
  <si>
    <t>□</t>
  </si>
  <si>
    <t>免震建築物</t>
  </si>
  <si>
    <t>□免震層</t>
  </si>
  <si>
    <t>□該当なし</t>
  </si>
  <si>
    <t>□免震材料</t>
  </si>
  <si>
    <t>□上部構造</t>
  </si>
  <si>
    <t>□下部構造</t>
  </si>
  <si>
    <t>□落下・挟まれ防止等</t>
  </si>
  <si>
    <t>□表示</t>
  </si>
  <si>
    <t>□管理に関する計画</t>
  </si>
  <si>
    <t>地盤又は</t>
  </si>
  <si>
    <t>地盤</t>
  </si>
  <si>
    <t>杭の許容</t>
  </si>
  <si>
    <t>支持力等</t>
  </si>
  <si>
    <t>及びその</t>
  </si>
  <si>
    <t>地業</t>
  </si>
  <si>
    <t>設定方法</t>
  </si>
  <si>
    <t>基礎の構</t>
  </si>
  <si>
    <t>基礎　２</t>
  </si>
  <si>
    <t>造方法及</t>
  </si>
  <si>
    <t>(形式)</t>
  </si>
  <si>
    <t>び形式等</t>
  </si>
  <si>
    <t>■</t>
  </si>
  <si>
    <t>■土台の品質</t>
  </si>
  <si>
    <t>■土台の継手</t>
  </si>
  <si>
    <t>■枠組材の寸法･形式</t>
  </si>
  <si>
    <t>■枠組材の品質</t>
  </si>
  <si>
    <t>■枠組材の間隔</t>
  </si>
  <si>
    <t>■ｱﾝｶｰﾎﾞﾙﾄの品質</t>
  </si>
  <si>
    <t>■ｱﾝｶｰﾎﾞﾙﾄの位置</t>
  </si>
  <si>
    <t>■耐力壁の位置</t>
  </si>
  <si>
    <t>■耐力壁の長さ</t>
  </si>
  <si>
    <t>■面材の種類、厚さ</t>
  </si>
  <si>
    <t>■面材の高さ</t>
  </si>
  <si>
    <t>■釘の種類・間隔</t>
  </si>
  <si>
    <t>■面材の留付状態</t>
  </si>
  <si>
    <t>■面材の種類､厚さ</t>
  </si>
  <si>
    <t>■釘の種類･間隔</t>
  </si>
  <si>
    <t>■屋根勾配</t>
  </si>
  <si>
    <t>■面材の種類・厚さ</t>
  </si>
  <si>
    <t>■接合金物の品質</t>
  </si>
  <si>
    <t>■接合金物の種類</t>
  </si>
  <si>
    <t>■１ 階外周出隅部</t>
  </si>
  <si>
    <t>■１ 階外周一般部</t>
  </si>
  <si>
    <t>□床からの高さ　1.2～1.5ｍ</t>
  </si>
  <si>
    <t>施 工 状 況 報 告 書【特定測定物質の測定】</t>
  </si>
  <si>
    <t>共通１０　　No.１１</t>
  </si>
  <si>
    <t>建物名称</t>
  </si>
  <si>
    <r>
      <t>※</t>
    </r>
    <r>
      <rPr>
        <sz val="9"/>
        <rFont val="ＭＳ Ｐ明朝"/>
        <family val="1"/>
      </rPr>
      <t>の欄を施工管理者が記入のこと</t>
    </r>
  </si>
  <si>
    <t>性能表示</t>
  </si>
  <si>
    <t>測　定　記　録　欄</t>
  </si>
  <si>
    <t>事　　　項</t>
  </si>
  <si>
    <t>項　　　　　目</t>
  </si>
  <si>
    <t>採　取　条　件　等　※</t>
  </si>
  <si>
    <t>空気環境に関する事</t>
  </si>
  <si>
    <t>採取条件</t>
  </si>
  <si>
    <t>内装工事完了日時</t>
  </si>
  <si>
    <t>年</t>
  </si>
  <si>
    <t>月</t>
  </si>
  <si>
    <t>日</t>
  </si>
  <si>
    <t>（造付け家具の取付けその他これに類する工事を含む）</t>
  </si>
  <si>
    <t>等※</t>
  </si>
  <si>
    <t>開口部開放日時</t>
  </si>
  <si>
    <t>年</t>
  </si>
  <si>
    <t>月</t>
  </si>
  <si>
    <t>日</t>
  </si>
  <si>
    <t>時</t>
  </si>
  <si>
    <t>分</t>
  </si>
  <si>
    <t>□全ての窓及び扉（造付家具、押入れその他これらに類するものの扉を含む）を３０分開放</t>
  </si>
  <si>
    <t>開口部閉鎖日時</t>
  </si>
  <si>
    <t>居室の閉鎖及び維持</t>
  </si>
  <si>
    <t>□上記の後、外気に面する窓及び扉を５時間以上閉鎖</t>
  </si>
  <si>
    <t>２４時間換気設備の
運転状況</t>
  </si>
  <si>
    <t>□稼動</t>
  </si>
  <si>
    <t>□否稼動</t>
  </si>
  <si>
    <t>□無し</t>
  </si>
  <si>
    <t>□２４時間換気設備付属の給排気口の開放</t>
  </si>
  <si>
    <t>運転状況：</t>
  </si>
  <si>
    <t>冷暖房設備の運転状況</t>
  </si>
  <si>
    <t>設定温度</t>
  </si>
  <si>
    <t>℃</t>
  </si>
  <si>
    <t>採　取　条　件　及び　濃　度　等</t>
  </si>
  <si>
    <t>特定測定</t>
  </si>
  <si>
    <t>採取開始日時・天候</t>
  </si>
  <si>
    <t>天候（</t>
  </si>
  <si>
    <t>）</t>
  </si>
  <si>
    <t>物質の濃</t>
  </si>
  <si>
    <t>採取終了日時・天候</t>
  </si>
  <si>
    <t>度等</t>
  </si>
  <si>
    <t>採取した居室の名称</t>
  </si>
  <si>
    <t>居室選定条件</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</si>
  <si>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</si>
  <si>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</si>
  <si>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</si>
  <si>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</si>
  <si>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</si>
  <si>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</si>
  <si>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</si>
  <si>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　□室温　　　　□平均室温</t>
  </si>
  <si>
    <t>℃</t>
  </si>
  <si>
    <t>室温・湿度</t>
  </si>
  <si>
    <t>採取中の　□相対湿度　□平均相対湿度</t>
  </si>
  <si>
    <t>％</t>
  </si>
  <si>
    <t>採取中の開口部の状況</t>
  </si>
  <si>
    <t>□外気に面する窓及び扉を閉鎖</t>
  </si>
  <si>
    <t>採取中の日照の状況等</t>
  </si>
  <si>
    <t>２４時間連続運転の、
全般換気のための設備</t>
  </si>
  <si>
    <t>□品確法の全般換気設備</t>
  </si>
  <si>
    <t>□品確法外の全般換気設備</t>
  </si>
  <si>
    <t>□全般換気設備無し</t>
  </si>
  <si>
    <t>全般換気設備に係る給排気口の</t>
  </si>
  <si>
    <t>□開放</t>
  </si>
  <si>
    <t>□閉鎖</t>
  </si>
  <si>
    <t>採取位置</t>
  </si>
  <si>
    <t>□当該居室の中央付近</t>
  </si>
  <si>
    <t>特定化学物質の
名称及び濃度</t>
  </si>
  <si>
    <t>特定測定物質の名称</t>
  </si>
  <si>
    <t>特定化学物質の濃度（ppm）</t>
  </si>
  <si>
    <t>最高値</t>
  </si>
  <si>
    <t>最低値</t>
  </si>
  <si>
    <t>必須</t>
  </si>
  <si>
    <t>■ホルムアルデヒド</t>
  </si>
  <si>
    <t>選択
（測定の対象となるもの）</t>
  </si>
  <si>
    <t>□トルエン</t>
  </si>
  <si>
    <t>□キシレン</t>
  </si>
  <si>
    <t>□エチルベンゼン</t>
  </si>
  <si>
    <t>□スチレン</t>
  </si>
  <si>
    <t>分析した者の
氏名又は名称</t>
  </si>
  <si>
    <t>その他
特定化学物質の濃度に関する特徴的な条件</t>
  </si>
  <si>
    <t>　　PH階がある場合は？？？</t>
  </si>
  <si>
    <t>否選択</t>
  </si>
  <si>
    <t>■２ 階外周出隅部</t>
  </si>
  <si>
    <t>■２ 階外周一般部</t>
  </si>
  <si>
    <t>■基礎の配置</t>
  </si>
  <si>
    <t>■根入れ深さ</t>
  </si>
  <si>
    <t>■基礎底盤の寸法</t>
  </si>
  <si>
    <t>■鉄筋の径・間隔等</t>
  </si>
  <si>
    <t>■地業の状態</t>
  </si>
  <si>
    <t>■基礎の構造方法</t>
  </si>
  <si>
    <t>■基礎の形式</t>
  </si>
  <si>
    <t>Ａ</t>
  </si>
  <si>
    <t>Ｂ</t>
  </si>
  <si>
    <t>Ｃ</t>
  </si>
  <si>
    <t>□</t>
  </si>
  <si>
    <t>■</t>
  </si>
  <si>
    <t>に</t>
  </si>
  <si>
    <t>■</t>
  </si>
  <si>
    <t>す</t>
  </si>
  <si>
    <t>る</t>
  </si>
  <si>
    <t>こ</t>
  </si>
  <si>
    <t>■</t>
  </si>
  <si>
    <t>■</t>
  </si>
  <si>
    <t>と</t>
  </si>
  <si>
    <t>■</t>
  </si>
  <si>
    <t>■</t>
  </si>
  <si>
    <t>■</t>
  </si>
  <si>
    <t>　</t>
  </si>
  <si>
    <t>■</t>
  </si>
  <si>
    <t>耐力壁</t>
  </si>
  <si>
    <t>【筋かい併用による場合】</t>
  </si>
  <si>
    <t xml:space="preserve">　 </t>
  </si>
  <si>
    <t>■</t>
  </si>
  <si>
    <t>■</t>
  </si>
  <si>
    <t>■</t>
  </si>
  <si>
    <t>■立上り部分の高さ</t>
  </si>
  <si>
    <t>■立上り部分の厚さ</t>
  </si>
  <si>
    <t>■ＮＳマーク</t>
  </si>
  <si>
    <t xml:space="preserve">　 </t>
  </si>
  <si>
    <t>防腐・防蟻</t>
  </si>
  <si>
    <t>す</t>
  </si>
  <si>
    <t>■納品書</t>
  </si>
  <si>
    <t>る</t>
  </si>
  <si>
    <t>仕 上 げ</t>
  </si>
  <si>
    <t>■表示ﾏｰｸ</t>
  </si>
  <si>
    <t>こ</t>
  </si>
  <si>
    <t>と</t>
  </si>
  <si>
    <t>下 地 材</t>
  </si>
  <si>
    <t>対　　策</t>
  </si>
  <si>
    <t>■バルコニーの手すり</t>
  </si>
  <si>
    <t>６.「評価員の署名」欄には、各検査終了後に検査を行なった評価員自らが署名又は捺印を行なってください。</t>
  </si>
  <si>
    <t>７.「施工（管理）者の署名」欄には、検査終了後に施工（管理）者自らが署名又は捺印を行なってください。</t>
  </si>
  <si>
    <t>６.「評価員の署名」欄には、各検査終了後に検査を行なった評価員自らが署名又は捺印を行なってください。</t>
  </si>
  <si>
    <t>６.「評価員の署名」欄には、各検査終了後に検査を行なった評価員自らが署名又は捺印を行なってください。</t>
  </si>
  <si>
    <t>７.「施工（管理）者の署名」欄には、検査終了後に施工（管理）者自らが署名又は捺印を行なってください。</t>
  </si>
  <si>
    <t>劣化の軽減に関すること</t>
  </si>
  <si>
    <t>火</t>
  </si>
  <si>
    <t xml:space="preserve">  るバルコニーの有無</t>
  </si>
  <si>
    <t xml:space="preserve">   以外〕</t>
  </si>
  <si>
    <t>温熱環境に関すること</t>
  </si>
  <si>
    <t>感知警報</t>
  </si>
  <si>
    <t>□有</t>
  </si>
  <si>
    <t>防犯に関すること</t>
  </si>
  <si>
    <t>開口部侵入</t>
  </si>
  <si>
    <t>評価対象</t>
  </si>
  <si>
    <t>適</t>
  </si>
  <si>
    <t>防止対策</t>
  </si>
  <si>
    <t>の開口部</t>
  </si>
  <si>
    <t>区    分</t>
  </si>
  <si>
    <t>(ａ、ｂ、ｃ)</t>
  </si>
  <si>
    <t>(　１　階）</t>
  </si>
  <si>
    <t>■戸・錠・ガラスの施工状態</t>
  </si>
  <si>
    <t xml:space="preserve">　 </t>
  </si>
  <si>
    <t>□雨戸等の施工状態</t>
  </si>
  <si>
    <t>□</t>
  </si>
  <si>
    <t>接近が容易な</t>
  </si>
  <si>
    <t>□有</t>
  </si>
  <si>
    <t>【開閉機構あり】</t>
  </si>
  <si>
    <t>■戸・サッシの施工状態</t>
  </si>
  <si>
    <t>■ガラス・錠の施工状態</t>
  </si>
  <si>
    <t>□有</t>
  </si>
  <si>
    <t>【開閉機構なし】</t>
  </si>
  <si>
    <t>□ガラス・雨戸等の施工状態</t>
  </si>
  <si>
    <t>ａ及びｂ</t>
  </si>
  <si>
    <t>■戸・サッシの施工状態</t>
  </si>
  <si>
    <t>■ガラス・錠の施工状態</t>
  </si>
  <si>
    <t>□雨戸等の施工状態</t>
  </si>
  <si>
    <t>(　　階）</t>
  </si>
  <si>
    <t>□戸・錠・ガラスの施工状態</t>
  </si>
  <si>
    <t>□</t>
  </si>
  <si>
    <t>□その他</t>
  </si>
  <si>
    <t>※ 雨戸等…雨戸・シャッター又は面格子</t>
  </si>
  <si>
    <t>防犯に関すること</t>
  </si>
  <si>
    <t>(　１　階)</t>
  </si>
  <si>
    <t>■戸・錠・ガラスの性能・数・施工状態</t>
  </si>
  <si>
    <t>■</t>
  </si>
  <si>
    <t>□雨戸等の性能・施工状態</t>
  </si>
  <si>
    <t>□該当なし</t>
  </si>
  <si>
    <t>接近が容易な</t>
  </si>
  <si>
    <t>□有</t>
  </si>
  <si>
    <t>【開閉機構あり】</t>
  </si>
  <si>
    <t>適</t>
  </si>
  <si>
    <t>■戸・サッシの性能・施工状態</t>
  </si>
  <si>
    <t>□表示マーク</t>
  </si>
  <si>
    <t>■ガラス・錠の性能・数・施工状態</t>
  </si>
  <si>
    <t>□該当なし</t>
  </si>
  <si>
    <t>【開閉機構なし】</t>
  </si>
  <si>
    <t>□ガラス・雨戸等の性能・施工状態</t>
  </si>
  <si>
    <t>適</t>
  </si>
  <si>
    <t>(　　階)</t>
  </si>
  <si>
    <t>□戸・錠・ガラスの性能・数・施工状態</t>
  </si>
  <si>
    <t>□</t>
  </si>
  <si>
    <t>■</t>
  </si>
  <si>
    <t>住戸の出入口</t>
  </si>
  <si>
    <t>□</t>
  </si>
  <si>
    <t>□雨戸等の施工状態</t>
  </si>
  <si>
    <t>住戸の出入口</t>
  </si>
  <si>
    <t>判定結果※3</t>
  </si>
  <si>
    <t xml:space="preserve">   </t>
  </si>
  <si>
    <t>■ｱﾝｶｰﾎﾞﾙﾄの埋込み長さ</t>
  </si>
  <si>
    <t xml:space="preserve">　 </t>
  </si>
  <si>
    <t>■開口周辺等の補強</t>
  </si>
  <si>
    <t xml:space="preserve">　 </t>
  </si>
  <si>
    <t>■地盤の種類・支持力</t>
  </si>
  <si>
    <t>　</t>
  </si>
  <si>
    <t>□防蟻シートの措置状態</t>
  </si>
  <si>
    <t>□ラップル工事写真</t>
  </si>
  <si>
    <t>□地盤改良報告書</t>
  </si>
  <si>
    <t>□地盤調査報告書</t>
  </si>
  <si>
    <t>□検査記録シ｜ト</t>
  </si>
  <si>
    <t>□検査記録シ｜ト</t>
  </si>
  <si>
    <t>録□シ検｜査ト記</t>
  </si>
  <si>
    <t>□検査記録シ｜ト</t>
  </si>
  <si>
    <t>※1欄は施工管理者が記入のこと　※2欄は該当なしの場合（不適合含）、斜線で削除のこと　※3 不適合の記録及び再判定は「検査記録シート」による</t>
  </si>
  <si>
    <t>※1欄は施工管理者が記入のこと　※2欄は該当なしの場合（不適合含）、斜線で削除のこと　※3 不適合の記録及び再判定は「検査記録シート」による</t>
  </si>
  <si>
    <t>□検査記録シ｜ト</t>
  </si>
  <si>
    <t>　 　</t>
  </si>
  <si>
    <t>熱</t>
  </si>
  <si>
    <t>環</t>
  </si>
  <si>
    <t>境</t>
  </si>
  <si>
    <t>に</t>
  </si>
  <si>
    <t>関</t>
  </si>
  <si>
    <t>す</t>
  </si>
  <si>
    <t>る</t>
  </si>
  <si>
    <t>こ</t>
  </si>
  <si>
    <t>と</t>
  </si>
  <si>
    <t>　</t>
  </si>
  <si>
    <t>■土台と外壁の取合い部の水切り</t>
  </si>
  <si>
    <t xml:space="preserve">　 </t>
  </si>
  <si>
    <t>□気密層又は通気止めによる措置</t>
  </si>
  <si>
    <t>■居室面積の変更の有無</t>
  </si>
  <si>
    <t>（単純開口率）</t>
  </si>
  <si>
    <t>（方位別開口比）</t>
  </si>
  <si>
    <t>適</t>
  </si>
  <si>
    <t>施工状況報告欄※1</t>
  </si>
  <si>
    <t>施工状況確認欄※2</t>
  </si>
  <si>
    <t xml:space="preserve">　 </t>
  </si>
  <si>
    <t>□感知部分の設置場所</t>
  </si>
  <si>
    <t>■感知部分の種別</t>
  </si>
  <si>
    <t>■感知部分の取付け位置</t>
  </si>
  <si>
    <t>■感知部分の感度等</t>
  </si>
  <si>
    <t>■警報部分の設置場所</t>
  </si>
  <si>
    <t>■警報部分の性能</t>
  </si>
  <si>
    <t>の防水　</t>
  </si>
  <si>
    <t>浴室・脱衣室</t>
  </si>
  <si>
    <t>　　</t>
  </si>
  <si>
    <t>□付属部材の設置状態</t>
  </si>
  <si>
    <t>■機械換気設備の仕様</t>
  </si>
  <si>
    <t>■機械換気設備の位置</t>
  </si>
  <si>
    <t>□ホームエレベーターの設置</t>
  </si>
  <si>
    <t>　</t>
  </si>
  <si>
    <t>■階段及びその踊場の幅員</t>
  </si>
  <si>
    <t>の幅員</t>
  </si>
  <si>
    <t>通路・出入口</t>
  </si>
  <si>
    <t>□検査記録シ｜ト</t>
  </si>
  <si>
    <t>判定結果※3</t>
  </si>
  <si>
    <t>録□シ検｜査ト記</t>
  </si>
  <si>
    <t>1-2　耐震　損傷　</t>
  </si>
  <si>
    <t>1-4　耐風　</t>
  </si>
  <si>
    <t>1-5　耐積雪　</t>
  </si>
  <si>
    <t>2-1　警報装置（自住戸）</t>
  </si>
  <si>
    <t>2-4　脱出対策</t>
  </si>
  <si>
    <t>2-5　開口部の耐火</t>
  </si>
  <si>
    <t>2-6　開口部以外の耐火</t>
  </si>
  <si>
    <t>6-1　ホルムアルデヒド</t>
  </si>
  <si>
    <t>10-1　開口侵入</t>
  </si>
  <si>
    <t>必須項目</t>
  </si>
  <si>
    <t>選択項目</t>
  </si>
  <si>
    <t>-</t>
  </si>
  <si>
    <t>6-2　換気</t>
  </si>
  <si>
    <t>7-1　単純開口</t>
  </si>
  <si>
    <t>7-2　方位別開口</t>
  </si>
  <si>
    <t>9-1　高齢者対策（専用部）</t>
  </si>
  <si>
    <t>選択項目</t>
  </si>
  <si>
    <t>①E2のセルに階数を入力</t>
  </si>
  <si>
    <t>②E列に等級を入力</t>
  </si>
  <si>
    <t>※選択を希望する項目についてはE列のプルダウンにて</t>
  </si>
  <si>
    <t>「否選択」を「選択」に変えると網掛けが外れます</t>
  </si>
  <si>
    <t>③I列に必要事項を入力</t>
  </si>
  <si>
    <t>④各回数（4回分）の表紙を印刷</t>
  </si>
  <si>
    <t>⑤各回数（4回分）の中身を印刷</t>
  </si>
  <si>
    <t>⑥「4回目（竣工）　防犯」については2ページ共に階数を入力して印刷</t>
  </si>
  <si>
    <t>耐風等級</t>
  </si>
  <si>
    <t>5-1　断熱等性能</t>
  </si>
  <si>
    <t>耐風等級</t>
  </si>
  <si>
    <t>【面材による
場合】</t>
  </si>
  <si>
    <t>断熱等</t>
  </si>
  <si>
    <t>性能等級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</si>
</sst>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quot;)&quot;"/>
    <numFmt numFmtId="182" formatCode="0_);[Red]\(0\)"/>
  </numFmts>
  <fonts count="55">
    <font>
      <sz val="11"/>
      <name val="ＭＳ 明朝"/>
      <family val="1"/>
    </font>
    <font>
      <sz val="11"/>
      <name val="ＭＳ Ｐゴシック"/>
      <family val="3"/>
    </font>
    <font>
      <sz val="6"/>
      <name val="ＭＳ 明朝"/>
      <family val="1"/>
    </font>
    <font>
      <sz val="10"/>
      <name val="ＭＳ 明朝"/>
      <family val="1"/>
    </font>
    <font>
      <sz val="9"/>
      <name val="ＭＳ 明朝"/>
      <family val="1"/>
    </font>
    <font>
      <b/>
      <sz val="18"/>
      <name val="ＭＳ ゴシック"/>
      <family val="3"/>
    </font>
    <font>
      <sz val="8"/>
      <name val="ＭＳ 明朝"/>
      <family val="1"/>
    </font>
    <font>
      <sz val="7"/>
      <name val="ＭＳ 明朝"/>
      <family val="1"/>
    </font>
    <font>
      <sz val="11"/>
      <name val="ＭＳ Ｐ明朝"/>
      <family val="1"/>
    </font>
    <font>
      <sz val="9"/>
      <name val="ＭＳ Ｐ明朝"/>
      <family val="1"/>
    </font>
    <font>
      <sz val="6"/>
      <name val="ＭＳ Ｐゴシック"/>
      <family val="3"/>
    </font>
    <font>
      <sz val="9"/>
      <color indexed="10"/>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明朝"/>
      <family val="1"/>
    </font>
    <font>
      <b/>
      <sz val="9"/>
      <name val="ＭＳ Ｐ明朝"/>
      <family val="1"/>
    </font>
    <font>
      <b/>
      <sz val="9"/>
      <name val="ＭＳ Ｐゴシック"/>
      <family val="3"/>
    </font>
    <font>
      <sz val="9"/>
      <name val="ＭＳ Ｐゴシック"/>
      <family val="3"/>
    </font>
    <font>
      <b/>
      <sz val="9"/>
      <name val="ＭＳ 明朝"/>
      <family val="1"/>
    </font>
    <font>
      <sz val="9"/>
      <name val="Meiryo UI"/>
      <family val="3"/>
    </font>
    <font>
      <sz val="18"/>
      <color indexed="54"/>
      <name val="ＭＳ Ｐゴシック"/>
      <family val="3"/>
    </font>
    <font>
      <b/>
      <sz val="15"/>
      <color indexed="54"/>
      <name val="Meiryo UI"/>
      <family val="3"/>
    </font>
    <font>
      <b/>
      <sz val="13"/>
      <color indexed="54"/>
      <name val="Meiryo UI"/>
      <family val="3"/>
    </font>
    <font>
      <b/>
      <sz val="11"/>
      <color indexed="54"/>
      <name val="Meiryo UI"/>
      <family val="3"/>
    </font>
    <font>
      <sz val="9"/>
      <color indexed="17"/>
      <name val="Meiryo UI"/>
      <family val="3"/>
    </font>
    <font>
      <sz val="9"/>
      <color indexed="20"/>
      <name val="Meiryo UI"/>
      <family val="3"/>
    </font>
    <font>
      <sz val="9"/>
      <color indexed="60"/>
      <name val="Meiryo UI"/>
      <family val="3"/>
    </font>
    <font>
      <sz val="9"/>
      <color indexed="62"/>
      <name val="Meiryo UI"/>
      <family val="3"/>
    </font>
    <font>
      <b/>
      <sz val="9"/>
      <color indexed="63"/>
      <name val="Meiryo UI"/>
      <family val="3"/>
    </font>
    <font>
      <b/>
      <sz val="9"/>
      <color indexed="52"/>
      <name val="Meiryo UI"/>
      <family val="3"/>
    </font>
    <font>
      <sz val="9"/>
      <color indexed="52"/>
      <name val="Meiryo UI"/>
      <family val="3"/>
    </font>
    <font>
      <b/>
      <sz val="9"/>
      <color indexed="9"/>
      <name val="Meiryo UI"/>
      <family val="3"/>
    </font>
    <font>
      <sz val="9"/>
      <color indexed="10"/>
      <name val="Meiryo UI"/>
      <family val="3"/>
    </font>
    <font>
      <i/>
      <sz val="9"/>
      <color indexed="23"/>
      <name val="Meiryo UI"/>
      <family val="3"/>
    </font>
    <font>
      <b/>
      <sz val="9"/>
      <color indexed="8"/>
      <name val="Meiryo UI"/>
      <family val="3"/>
    </font>
    <font>
      <sz val="9"/>
      <color indexed="9"/>
      <name val="Meiryo UI"/>
      <family val="3"/>
    </font>
    <font>
      <sz val="9"/>
      <color indexed="8"/>
      <name val="Meiryo UI"/>
      <family val="3"/>
    </font>
    <font>
      <sz val="9"/>
      <color theme="1"/>
      <name val="Meiryo UI"/>
      <family val="3"/>
    </font>
    <font>
      <sz val="9"/>
      <color theme="0"/>
      <name val="Meiryo UI"/>
      <family val="3"/>
    </font>
    <font>
      <sz val="18"/>
      <color theme="3"/>
      <name val="Calibri Light"/>
      <family val="3"/>
    </font>
    <font>
      <b/>
      <sz val="9"/>
      <color theme="0"/>
      <name val="Meiryo UI"/>
      <family val="3"/>
    </font>
    <font>
      <sz val="9"/>
      <color rgb="FF9C6500"/>
      <name val="Meiryo UI"/>
      <family val="3"/>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sz val="9"/>
      <color rgb="FF006100"/>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hair"/>
      <top>
        <color indexed="63"/>
      </top>
      <bottom style="hair"/>
    </border>
    <border>
      <left style="hair"/>
      <right style="hair"/>
      <top style="hair"/>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hair"/>
    </border>
    <border>
      <left style="medium"/>
      <right style="thin"/>
      <top style="hair"/>
      <bottom style="hair"/>
    </border>
    <border>
      <left style="thin"/>
      <right style="thin"/>
      <top style="hair"/>
      <bottom style="hair"/>
    </border>
    <border>
      <left style="thin"/>
      <right style="thin"/>
      <top style="thin"/>
      <bottom style="medium"/>
    </border>
    <border>
      <left style="thin"/>
      <right style="thin"/>
      <top style="medium"/>
      <bottom style="hair"/>
    </border>
    <border>
      <left>
        <color indexed="63"/>
      </left>
      <right style="medium"/>
      <top style="medium"/>
      <bottom style="hair"/>
    </border>
    <border>
      <left style="thin"/>
      <right style="thin"/>
      <top>
        <color indexed="63"/>
      </top>
      <bottom>
        <color indexed="63"/>
      </bottom>
    </border>
    <border>
      <left>
        <color indexed="63"/>
      </left>
      <right style="thin"/>
      <top style="hair"/>
      <bottom style="hair"/>
    </border>
    <border>
      <left style="medium"/>
      <right style="thin"/>
      <top style="thin"/>
      <bottom>
        <color indexed="63"/>
      </bottom>
    </border>
    <border>
      <left style="medium"/>
      <right style="thin"/>
      <top>
        <color indexed="63"/>
      </top>
      <bottom style="hair"/>
    </border>
    <border>
      <left style="thin"/>
      <right style="thin"/>
      <top>
        <color indexed="63"/>
      </top>
      <bottom style="hair"/>
    </border>
    <border>
      <left style="medium"/>
      <right style="thin"/>
      <top style="hair"/>
      <bottom style="thin"/>
    </border>
    <border>
      <left style="thin"/>
      <right style="thin"/>
      <top style="hair"/>
      <bottom style="thin"/>
    </border>
    <border>
      <left>
        <color indexed="63"/>
      </left>
      <right style="thin"/>
      <top style="hair"/>
      <bottom style="thin"/>
    </border>
    <border>
      <left style="thin"/>
      <right style="medium"/>
      <top>
        <color indexed="63"/>
      </top>
      <bottom style="thin"/>
    </border>
    <border>
      <left style="medium"/>
      <right style="thin"/>
      <top>
        <color indexed="63"/>
      </top>
      <bottom style="thin"/>
    </border>
    <border>
      <left>
        <color indexed="63"/>
      </left>
      <right style="medium"/>
      <top style="thin"/>
      <bottom style="medium"/>
    </border>
    <border>
      <left style="medium"/>
      <right style="thin"/>
      <top style="hair"/>
      <bottom style="medium"/>
    </border>
    <border>
      <left style="thin"/>
      <right style="thin"/>
      <top style="hair"/>
      <bottom style="medium"/>
    </border>
    <border>
      <left>
        <color indexed="63"/>
      </left>
      <right style="medium"/>
      <top style="hair"/>
      <bottom style="medium"/>
    </border>
    <border>
      <left>
        <color indexed="63"/>
      </left>
      <right style="thin"/>
      <top style="hair"/>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color indexed="63"/>
      </top>
      <bottom style="medium"/>
    </border>
    <border>
      <left style="thin"/>
      <right style="thin"/>
      <top style="thin"/>
      <bottom style="hair"/>
    </border>
    <border>
      <left>
        <color indexed="63"/>
      </left>
      <right>
        <color indexed="63"/>
      </right>
      <top style="thin"/>
      <bottom style="hair"/>
    </border>
    <border>
      <left>
        <color indexed="63"/>
      </left>
      <right>
        <color indexed="63"/>
      </right>
      <top style="hair"/>
      <bottom style="thin"/>
    </border>
    <border>
      <left style="thin"/>
      <right style="thin"/>
      <top style="hair"/>
      <bottom>
        <color indexed="63"/>
      </bottom>
    </border>
    <border>
      <left>
        <color indexed="63"/>
      </left>
      <right>
        <color indexed="63"/>
      </right>
      <top style="hair"/>
      <bottom style="medium"/>
    </border>
    <border>
      <left>
        <color indexed="63"/>
      </left>
      <right>
        <color indexed="63"/>
      </right>
      <top>
        <color indexed="63"/>
      </top>
      <bottom style="hair"/>
    </border>
    <border>
      <left>
        <color indexed="63"/>
      </left>
      <right style="thin"/>
      <top style="medium"/>
      <bottom>
        <color indexed="63"/>
      </bottom>
    </border>
    <border>
      <left>
        <color indexed="63"/>
      </left>
      <right style="thin"/>
      <top>
        <color indexed="63"/>
      </top>
      <bottom style="medium"/>
    </border>
    <border>
      <left>
        <color indexed="63"/>
      </left>
      <right>
        <color indexed="63"/>
      </right>
      <top style="hair"/>
      <bottom style="dotted"/>
    </border>
    <border>
      <left style="thin"/>
      <right style="thin"/>
      <top style="thin"/>
      <bottom style="dotted"/>
    </border>
    <border>
      <left style="thin"/>
      <right style="thin"/>
      <top style="hair"/>
      <bottom style="dotted"/>
    </border>
    <border>
      <left>
        <color indexed="63"/>
      </left>
      <right>
        <color indexed="63"/>
      </right>
      <top style="thin"/>
      <bottom style="dotted"/>
    </border>
    <border>
      <left style="medium"/>
      <right>
        <color indexed="63"/>
      </right>
      <top style="medium"/>
      <bottom>
        <color indexed="63"/>
      </bottom>
    </border>
    <border>
      <left>
        <color indexed="63"/>
      </left>
      <right>
        <color indexed="63"/>
      </right>
      <top style="medium"/>
      <bottom style="dotted"/>
    </border>
    <border>
      <left style="thin"/>
      <right style="thin"/>
      <top style="medium"/>
      <bottom style="dotted"/>
    </border>
    <border>
      <left style="medium"/>
      <right>
        <color indexed="63"/>
      </right>
      <top>
        <color indexed="63"/>
      </top>
      <bottom style="medium"/>
    </border>
    <border>
      <left style="thin"/>
      <right>
        <color indexed="63"/>
      </right>
      <top>
        <color indexed="63"/>
      </top>
      <bottom style="medium"/>
    </border>
    <border>
      <left>
        <color indexed="63"/>
      </left>
      <right style="thin"/>
      <top style="thin"/>
      <bottom style="hair"/>
    </border>
    <border>
      <left>
        <color indexed="63"/>
      </left>
      <right style="thin"/>
      <top style="hair"/>
      <bottom>
        <color indexed="63"/>
      </bottom>
    </border>
    <border>
      <left>
        <color indexed="63"/>
      </left>
      <right style="thin"/>
      <top style="medium"/>
      <bottom style="hair"/>
    </border>
    <border>
      <left style="medium"/>
      <right>
        <color indexed="63"/>
      </right>
      <top>
        <color indexed="63"/>
      </top>
      <bottom style="thin"/>
    </border>
    <border>
      <left>
        <color indexed="63"/>
      </left>
      <right style="thin"/>
      <top style="hair"/>
      <bottom style="dotted"/>
    </border>
    <border>
      <left style="thin"/>
      <right style="medium"/>
      <top style="medium"/>
      <bottom>
        <color indexed="63"/>
      </bottom>
    </border>
    <border>
      <left style="thin"/>
      <right>
        <color indexed="63"/>
      </right>
      <top style="thin"/>
      <bottom style="hair"/>
    </border>
    <border>
      <left>
        <color indexed="63"/>
      </left>
      <right>
        <color indexed="63"/>
      </right>
      <top>
        <color indexed="63"/>
      </top>
      <bottom style="dotted"/>
    </border>
    <border>
      <left style="thin"/>
      <right style="thin"/>
      <top>
        <color indexed="63"/>
      </top>
      <bottom style="dotted"/>
    </border>
    <border>
      <left style="thin"/>
      <right>
        <color indexed="63"/>
      </right>
      <top style="medium"/>
      <bottom>
        <color indexed="63"/>
      </bottom>
    </border>
    <border>
      <left style="thin"/>
      <right style="thin"/>
      <top>
        <color indexed="63"/>
      </top>
      <bottom style="medium"/>
    </border>
    <border>
      <left style="thin"/>
      <right>
        <color indexed="63"/>
      </right>
      <top style="thin"/>
      <bottom style="medium"/>
    </border>
    <border>
      <left style="thin"/>
      <right style="medium"/>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style="medium"/>
      <right style="thin"/>
      <top style="thin"/>
      <bottom style="hair"/>
    </border>
    <border>
      <left style="medium"/>
      <right style="thin"/>
      <top style="hair"/>
      <bottom>
        <color indexed="63"/>
      </bottom>
    </border>
    <border>
      <left>
        <color indexed="63"/>
      </left>
      <right style="medium"/>
      <top>
        <color indexed="63"/>
      </top>
      <bottom style="thin"/>
    </border>
    <border>
      <left>
        <color indexed="63"/>
      </left>
      <right style="thin"/>
      <top style="dotted"/>
      <bottom>
        <color indexed="63"/>
      </bottom>
    </border>
    <border>
      <left style="thin"/>
      <right style="thin"/>
      <top style="thick"/>
      <bottom>
        <color indexed="63"/>
      </bottom>
    </border>
    <border>
      <left style="thin"/>
      <right style="thin"/>
      <top style="medium"/>
      <bottom>
        <color indexed="63"/>
      </bottom>
    </border>
    <border>
      <left>
        <color indexed="63"/>
      </left>
      <right style="thick"/>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color indexed="63"/>
      </bottom>
    </border>
    <border>
      <left>
        <color indexed="63"/>
      </left>
      <right style="thick"/>
      <top style="thin"/>
      <bottom style="thin"/>
    </border>
    <border>
      <left style="thin"/>
      <right style="thin"/>
      <top>
        <color indexed="63"/>
      </top>
      <bottom style="thick"/>
    </border>
    <border>
      <left>
        <color indexed="63"/>
      </left>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style="medium"/>
      <top style="hair"/>
      <bottom style="hair"/>
    </border>
    <border>
      <left>
        <color indexed="63"/>
      </left>
      <right style="medium"/>
      <top style="thin"/>
      <bottom style="hair"/>
    </border>
    <border>
      <left>
        <color indexed="63"/>
      </left>
      <right style="medium"/>
      <top style="hair"/>
      <bottom style="hair"/>
    </border>
    <border>
      <left>
        <color indexed="63"/>
      </left>
      <right style="medium"/>
      <top>
        <color indexed="63"/>
      </top>
      <bottom style="hair"/>
    </border>
    <border>
      <left>
        <color indexed="63"/>
      </left>
      <right style="medium"/>
      <top style="hair"/>
      <bottom style="thin"/>
    </border>
    <border>
      <left style="thin"/>
      <right style="medium"/>
      <top style="hair"/>
      <bottom>
        <color indexed="63"/>
      </bottom>
    </border>
    <border>
      <left style="thin"/>
      <right style="medium"/>
      <top style="hair"/>
      <bottom style="medium"/>
    </border>
    <border>
      <left>
        <color indexed="63"/>
      </left>
      <right style="medium"/>
      <top style="hair"/>
      <bottom>
        <color indexed="63"/>
      </bottom>
    </border>
    <border>
      <left>
        <color indexed="63"/>
      </left>
      <right style="thin"/>
      <top style="medium"/>
      <bottom style="dotted"/>
    </border>
    <border>
      <left>
        <color indexed="63"/>
      </left>
      <right style="thin"/>
      <top style="thin"/>
      <bottom style="dotted"/>
    </border>
    <border>
      <left style="thin"/>
      <right style="medium"/>
      <top style="medium"/>
      <bottom style="dotted"/>
    </border>
    <border>
      <left style="thin"/>
      <right style="medium"/>
      <top>
        <color indexed="63"/>
      </top>
      <bottom style="hair"/>
    </border>
    <border>
      <left style="thin"/>
      <right style="medium"/>
      <top style="thin"/>
      <bottom style="dotted"/>
    </border>
    <border>
      <left style="thin"/>
      <right style="medium"/>
      <top style="hair"/>
      <bottom style="dotted"/>
    </border>
    <border>
      <left style="medium"/>
      <right style="medium"/>
      <top style="medium"/>
      <bottom style="dotted"/>
    </border>
    <border>
      <left style="medium"/>
      <right style="medium"/>
      <top>
        <color indexed="63"/>
      </top>
      <bottom style="hair"/>
    </border>
    <border>
      <left style="medium"/>
      <right style="medium"/>
      <top style="hair"/>
      <bottom style="hair"/>
    </border>
    <border>
      <left style="medium"/>
      <right style="medium"/>
      <top style="hair"/>
      <bottom style="dotted"/>
    </border>
    <border>
      <left style="medium"/>
      <right style="medium"/>
      <top style="hair"/>
      <bottom style="thin"/>
    </border>
    <border>
      <left style="medium"/>
      <right style="medium"/>
      <top style="thin"/>
      <bottom style="dotted"/>
    </border>
    <border>
      <left style="medium"/>
      <right style="medium"/>
      <top style="hair"/>
      <bottom style="medium"/>
    </border>
    <border>
      <left style="thin"/>
      <right style="medium"/>
      <top>
        <color indexed="63"/>
      </top>
      <bottom style="dotted"/>
    </border>
    <border>
      <left style="thin"/>
      <right style="medium"/>
      <top style="hair"/>
      <bottom style="thin"/>
    </border>
    <border>
      <left style="medium"/>
      <right style="medium"/>
      <top style="medium"/>
      <bottom style="hair"/>
    </border>
    <border>
      <left style="thin"/>
      <right style="medium"/>
      <top style="medium"/>
      <bottom style="hair"/>
    </border>
    <border>
      <left style="thin"/>
      <right style="medium"/>
      <top style="thin"/>
      <bottom style="hair"/>
    </border>
    <border>
      <left style="hair"/>
      <right style="thin"/>
      <top style="hair"/>
      <bottom>
        <color indexed="63"/>
      </bottom>
    </border>
    <border>
      <left>
        <color indexed="63"/>
      </left>
      <right style="hair"/>
      <top style="thin"/>
      <bottom style="hair"/>
    </border>
    <border>
      <left style="thin"/>
      <right>
        <color indexed="63"/>
      </right>
      <top style="hair"/>
      <bottom style="hair"/>
    </border>
    <border>
      <left style="medium"/>
      <right>
        <color indexed="63"/>
      </right>
      <top style="medium"/>
      <bottom style="thin"/>
    </border>
    <border>
      <left style="medium"/>
      <right>
        <color indexed="63"/>
      </right>
      <top style="thin"/>
      <bottom>
        <color indexed="63"/>
      </bottom>
    </border>
    <border>
      <left>
        <color indexed="63"/>
      </left>
      <right style="medium"/>
      <top style="medium"/>
      <bottom>
        <color indexed="63"/>
      </bottom>
    </border>
    <border>
      <left>
        <color indexed="63"/>
      </left>
      <right>
        <color indexed="63"/>
      </right>
      <top style="thin"/>
      <bottom style="medium"/>
    </border>
    <border>
      <left style="thick"/>
      <right style="thin"/>
      <top style="medium"/>
      <bottom>
        <color indexed="63"/>
      </bottom>
    </border>
    <border>
      <left style="thick"/>
      <right style="thin"/>
      <top>
        <color indexed="63"/>
      </top>
      <bottom>
        <color indexed="63"/>
      </bottom>
    </border>
    <border>
      <left style="thick"/>
      <right style="thin"/>
      <top>
        <color indexed="63"/>
      </top>
      <bottom style="thick"/>
    </border>
    <border>
      <left style="thick"/>
      <right style="thin"/>
      <top style="thick"/>
      <bottom>
        <color indexed="63"/>
      </bottom>
    </border>
    <border>
      <left>
        <color indexed="63"/>
      </left>
      <right style="thick"/>
      <top style="thin"/>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color indexed="63"/>
      </top>
      <bottom style="thin"/>
    </border>
    <border>
      <left style="thin"/>
      <right>
        <color indexed="63"/>
      </right>
      <top>
        <color indexed="63"/>
      </top>
      <bottom style="thick"/>
    </border>
    <border>
      <left>
        <color indexed="63"/>
      </left>
      <right style="thin"/>
      <top>
        <color indexed="63"/>
      </top>
      <bottom style="thick"/>
    </border>
    <border>
      <left>
        <color indexed="63"/>
      </left>
      <right style="dotted"/>
      <top style="thin"/>
      <bottom style="thin"/>
    </border>
    <border>
      <left style="thin"/>
      <right>
        <color indexed="63"/>
      </right>
      <top style="hair"/>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 fillId="0" borderId="0">
      <alignment/>
      <protection/>
    </xf>
    <xf numFmtId="0" fontId="1" fillId="0" borderId="0">
      <alignment vertical="center"/>
      <protection/>
    </xf>
    <xf numFmtId="0" fontId="13" fillId="0" borderId="0" applyNumberFormat="0" applyFill="0" applyBorder="0" applyAlignment="0" applyProtection="0"/>
    <xf numFmtId="0" fontId="54" fillId="32" borderId="0" applyNumberFormat="0" applyBorder="0" applyAlignment="0" applyProtection="0"/>
  </cellStyleXfs>
  <cellXfs count="633">
    <xf numFmtId="0" fontId="0" fillId="0" borderId="0" xfId="0" applyAlignment="1">
      <alignment vertical="center"/>
    </xf>
    <xf numFmtId="0" fontId="0" fillId="0" borderId="0" xfId="62" applyFont="1">
      <alignment vertical="center"/>
      <protection/>
    </xf>
    <xf numFmtId="0" fontId="0" fillId="0" borderId="0" xfId="0" applyFont="1" applyAlignment="1">
      <alignment vertical="center"/>
    </xf>
    <xf numFmtId="0" fontId="1" fillId="0" borderId="0" xfId="62" applyFont="1">
      <alignment vertical="center"/>
      <protection/>
    </xf>
    <xf numFmtId="0" fontId="0" fillId="0" borderId="0" xfId="0" applyFont="1" applyAlignment="1">
      <alignment vertical="center"/>
    </xf>
    <xf numFmtId="0" fontId="0" fillId="0" borderId="0" xfId="62" applyFont="1">
      <alignment vertical="center"/>
      <protection/>
    </xf>
    <xf numFmtId="0" fontId="3" fillId="0" borderId="10" xfId="62" applyFont="1" applyBorder="1">
      <alignment vertical="center"/>
      <protection/>
    </xf>
    <xf numFmtId="0" fontId="3" fillId="0" borderId="0" xfId="62" applyFont="1" applyBorder="1">
      <alignment vertical="center"/>
      <protection/>
    </xf>
    <xf numFmtId="0" fontId="3" fillId="0" borderId="11" xfId="62" applyFont="1" applyBorder="1">
      <alignment vertical="center"/>
      <protection/>
    </xf>
    <xf numFmtId="0" fontId="0" fillId="0" borderId="0" xfId="62" applyFont="1" applyBorder="1">
      <alignment vertical="center"/>
      <protection/>
    </xf>
    <xf numFmtId="0" fontId="3" fillId="33" borderId="12" xfId="62" applyFont="1" applyFill="1" applyBorder="1">
      <alignment vertical="center"/>
      <protection/>
    </xf>
    <xf numFmtId="0" fontId="3" fillId="0" borderId="0" xfId="62" applyFont="1" applyFill="1" applyBorder="1">
      <alignment vertical="center"/>
      <protection/>
    </xf>
    <xf numFmtId="0" fontId="0" fillId="0" borderId="0" xfId="62" applyFont="1" applyFill="1" applyBorder="1">
      <alignment vertical="center"/>
      <protection/>
    </xf>
    <xf numFmtId="0" fontId="0" fillId="0" borderId="13" xfId="62" applyFont="1" applyBorder="1">
      <alignment vertical="center"/>
      <protection/>
    </xf>
    <xf numFmtId="0" fontId="0" fillId="0" borderId="14" xfId="62" applyFont="1" applyBorder="1">
      <alignment vertical="center"/>
      <protection/>
    </xf>
    <xf numFmtId="0" fontId="0" fillId="0" borderId="15" xfId="62" applyFont="1" applyBorder="1">
      <alignment vertical="center"/>
      <protection/>
    </xf>
    <xf numFmtId="0" fontId="0" fillId="0" borderId="16" xfId="62" applyFont="1" applyBorder="1">
      <alignment vertical="center"/>
      <protection/>
    </xf>
    <xf numFmtId="0" fontId="0" fillId="0" borderId="17" xfId="62" applyFont="1" applyBorder="1">
      <alignment vertical="center"/>
      <protection/>
    </xf>
    <xf numFmtId="0" fontId="0" fillId="0" borderId="18" xfId="62" applyFont="1" applyBorder="1">
      <alignment vertical="center"/>
      <protection/>
    </xf>
    <xf numFmtId="0" fontId="3" fillId="33"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1" fillId="0" borderId="0" xfId="62" applyFont="1" applyBorder="1">
      <alignment vertical="center"/>
      <protection/>
    </xf>
    <xf numFmtId="0" fontId="3" fillId="0" borderId="19" xfId="62" applyFont="1" applyBorder="1">
      <alignment vertical="center"/>
      <protection/>
    </xf>
    <xf numFmtId="0" fontId="3" fillId="0" borderId="20" xfId="62" applyFont="1" applyBorder="1">
      <alignment vertical="center"/>
      <protection/>
    </xf>
    <xf numFmtId="0" fontId="3" fillId="0" borderId="21" xfId="62" applyFont="1" applyBorder="1">
      <alignment vertical="center"/>
      <protection/>
    </xf>
    <xf numFmtId="0" fontId="3" fillId="33" borderId="21" xfId="62" applyFont="1" applyFill="1" applyBorder="1">
      <alignment vertical="center"/>
      <protection/>
    </xf>
    <xf numFmtId="0" fontId="1" fillId="0" borderId="10" xfId="62" applyFont="1" applyBorder="1">
      <alignment vertical="center"/>
      <protection/>
    </xf>
    <xf numFmtId="0" fontId="0" fillId="0" borderId="22" xfId="62" applyFont="1" applyBorder="1">
      <alignment vertical="center"/>
      <protection/>
    </xf>
    <xf numFmtId="0" fontId="0" fillId="0" borderId="13" xfId="62" applyFont="1" applyBorder="1">
      <alignment vertical="center"/>
      <protection/>
    </xf>
    <xf numFmtId="0" fontId="1" fillId="0" borderId="11" xfId="62" applyFont="1" applyBorder="1">
      <alignment vertical="center"/>
      <protection/>
    </xf>
    <xf numFmtId="0" fontId="0" fillId="0" borderId="14" xfId="62" applyFont="1" applyBorder="1">
      <alignment vertical="center"/>
      <protection/>
    </xf>
    <xf numFmtId="0" fontId="3" fillId="33" borderId="23" xfId="62" applyFont="1" applyFill="1" applyBorder="1">
      <alignment vertical="center"/>
      <protection/>
    </xf>
    <xf numFmtId="0" fontId="4" fillId="0" borderId="0" xfId="0" applyFont="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left" vertical="center"/>
    </xf>
    <xf numFmtId="0" fontId="0" fillId="0" borderId="26" xfId="62" applyFont="1" applyBorder="1">
      <alignment vertical="center"/>
      <protection/>
    </xf>
    <xf numFmtId="0" fontId="0" fillId="0" borderId="27" xfId="62" applyFont="1" applyBorder="1">
      <alignment vertical="center"/>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right" vertical="center"/>
    </xf>
    <xf numFmtId="0" fontId="4" fillId="0" borderId="47" xfId="0" applyFont="1" applyBorder="1" applyAlignment="1">
      <alignment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28" xfId="0" applyFont="1" applyBorder="1" applyAlignment="1">
      <alignment horizontal="center" vertical="center"/>
    </xf>
    <xf numFmtId="0" fontId="4" fillId="0" borderId="61" xfId="0" applyFont="1" applyBorder="1" applyAlignment="1">
      <alignment horizontal="center" vertical="center"/>
    </xf>
    <xf numFmtId="0" fontId="4" fillId="0" borderId="0" xfId="0" applyFont="1" applyBorder="1" applyAlignment="1">
      <alignment horizontal="center" vertical="center"/>
    </xf>
    <xf numFmtId="0" fontId="4" fillId="0" borderId="62" xfId="0" applyFont="1" applyBorder="1" applyAlignment="1">
      <alignment vertical="center"/>
    </xf>
    <xf numFmtId="0" fontId="4" fillId="0" borderId="51" xfId="0" applyFont="1" applyBorder="1" applyAlignment="1">
      <alignment vertical="center"/>
    </xf>
    <xf numFmtId="0" fontId="4" fillId="0" borderId="45"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14" xfId="0" applyFont="1" applyBorder="1" applyAlignment="1">
      <alignment vertical="center"/>
    </xf>
    <xf numFmtId="0" fontId="4" fillId="0" borderId="68" xfId="0" applyFont="1" applyBorder="1" applyAlignment="1">
      <alignment horizontal="center" vertical="center"/>
    </xf>
    <xf numFmtId="0" fontId="4" fillId="0" borderId="61" xfId="0" applyFont="1" applyBorder="1" applyAlignment="1">
      <alignment vertical="center"/>
    </xf>
    <xf numFmtId="0" fontId="4" fillId="0" borderId="69" xfId="0" applyFont="1" applyBorder="1" applyAlignment="1">
      <alignment horizontal="center" vertical="center"/>
    </xf>
    <xf numFmtId="0" fontId="4" fillId="0" borderId="69" xfId="0" applyFont="1" applyBorder="1" applyAlignment="1">
      <alignment vertical="center"/>
    </xf>
    <xf numFmtId="0" fontId="4" fillId="0" borderId="70" xfId="0" applyFont="1" applyBorder="1" applyAlignment="1">
      <alignment horizontal="center"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78" xfId="0" applyFont="1" applyBorder="1" applyAlignment="1">
      <alignment vertical="center"/>
    </xf>
    <xf numFmtId="0" fontId="4" fillId="0" borderId="80" xfId="0" applyFont="1" applyBorder="1" applyAlignment="1">
      <alignment vertical="center"/>
    </xf>
    <xf numFmtId="0" fontId="4" fillId="0" borderId="10"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12" xfId="0" applyFont="1" applyBorder="1" applyAlignment="1">
      <alignment vertical="center"/>
    </xf>
    <xf numFmtId="0" fontId="4" fillId="0" borderId="58"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86" xfId="0" applyFont="1" applyBorder="1" applyAlignment="1">
      <alignmen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63" xfId="0" applyFont="1" applyBorder="1" applyAlignment="1">
      <alignment horizontal="right" vertical="center"/>
    </xf>
    <xf numFmtId="0" fontId="4" fillId="0" borderId="63"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7" xfId="0" applyFont="1" applyBorder="1" applyAlignment="1">
      <alignment horizontal="center" vertical="center"/>
    </xf>
    <xf numFmtId="0" fontId="4" fillId="0" borderId="62" xfId="0" applyFont="1" applyBorder="1" applyAlignment="1">
      <alignment horizontal="center" vertical="center"/>
    </xf>
    <xf numFmtId="0" fontId="6" fillId="0" borderId="0" xfId="0" applyFont="1" applyAlignment="1">
      <alignment horizontal="right" vertical="center"/>
    </xf>
    <xf numFmtId="0" fontId="4" fillId="0" borderId="39" xfId="0" applyFont="1" applyBorder="1" applyAlignment="1">
      <alignment horizontal="center" vertical="center"/>
    </xf>
    <xf numFmtId="0" fontId="4" fillId="0" borderId="65" xfId="0" applyFont="1" applyFill="1" applyBorder="1" applyAlignment="1">
      <alignment horizontal="center" vertical="center"/>
    </xf>
    <xf numFmtId="0" fontId="4" fillId="0" borderId="52" xfId="0" applyFont="1" applyBorder="1" applyAlignment="1">
      <alignment horizontal="center" vertical="center"/>
    </xf>
    <xf numFmtId="0" fontId="4" fillId="0" borderId="88" xfId="0" applyFont="1" applyFill="1" applyBorder="1" applyAlignment="1">
      <alignment horizontal="center" vertical="center"/>
    </xf>
    <xf numFmtId="0" fontId="4" fillId="0" borderId="11" xfId="0" applyFont="1" applyBorder="1" applyAlignment="1">
      <alignment horizontal="left" vertical="center"/>
    </xf>
    <xf numFmtId="0" fontId="4" fillId="0" borderId="60" xfId="0" applyFont="1" applyBorder="1" applyAlignment="1">
      <alignment horizontal="righ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89" xfId="0" applyFont="1" applyBorder="1" applyAlignment="1">
      <alignment vertical="center"/>
    </xf>
    <xf numFmtId="0" fontId="4" fillId="0" borderId="77" xfId="0" applyFont="1" applyBorder="1" applyAlignment="1">
      <alignment horizontal="center" vertical="center"/>
    </xf>
    <xf numFmtId="0" fontId="4" fillId="0" borderId="63" xfId="0" applyFont="1" applyBorder="1" applyAlignment="1">
      <alignment horizontal="center" vertical="center"/>
    </xf>
    <xf numFmtId="0" fontId="4" fillId="0" borderId="45" xfId="0" applyFont="1" applyBorder="1" applyAlignment="1">
      <alignment horizontal="right" vertical="center"/>
    </xf>
    <xf numFmtId="0" fontId="4" fillId="0" borderId="84" xfId="0" applyFont="1" applyBorder="1" applyAlignment="1">
      <alignment vertical="center" shrinkToFit="1"/>
    </xf>
    <xf numFmtId="0" fontId="4" fillId="0" borderId="63" xfId="0" applyFont="1" applyBorder="1" applyAlignment="1">
      <alignment horizontal="left" vertical="center"/>
    </xf>
    <xf numFmtId="0" fontId="4" fillId="0" borderId="62" xfId="0" applyFont="1" applyBorder="1" applyAlignment="1">
      <alignment horizontal="right" vertical="center"/>
    </xf>
    <xf numFmtId="0" fontId="4" fillId="0" borderId="49" xfId="0" applyFont="1" applyBorder="1" applyAlignment="1">
      <alignment horizontal="center" vertical="center"/>
    </xf>
    <xf numFmtId="0" fontId="4" fillId="0" borderId="91" xfId="0" applyFont="1" applyBorder="1" applyAlignment="1">
      <alignment horizontal="center" vertical="center"/>
    </xf>
    <xf numFmtId="0" fontId="4" fillId="0" borderId="10" xfId="0" applyFont="1" applyBorder="1" applyAlignment="1">
      <alignment horizontal="center" vertical="center"/>
    </xf>
    <xf numFmtId="0" fontId="3" fillId="33" borderId="25" xfId="62" applyFont="1" applyFill="1" applyBorder="1">
      <alignment vertical="center"/>
      <protection/>
    </xf>
    <xf numFmtId="0" fontId="3" fillId="33" borderId="44" xfId="62" applyFont="1" applyFill="1" applyBorder="1">
      <alignment vertical="center"/>
      <protection/>
    </xf>
    <xf numFmtId="0" fontId="8" fillId="0" borderId="0" xfId="62" applyFont="1">
      <alignment vertical="center"/>
      <protection/>
    </xf>
    <xf numFmtId="0" fontId="8" fillId="0" borderId="0" xfId="62" applyFont="1" applyBorder="1">
      <alignment vertical="center"/>
      <protection/>
    </xf>
    <xf numFmtId="0" fontId="9" fillId="0" borderId="63" xfId="0" applyFont="1" applyBorder="1" applyAlignment="1">
      <alignment horizontal="center" vertical="center"/>
    </xf>
    <xf numFmtId="0" fontId="9" fillId="0" borderId="80" xfId="0" applyFont="1" applyBorder="1" applyAlignment="1">
      <alignment horizontal="center" vertical="center"/>
    </xf>
    <xf numFmtId="0" fontId="9" fillId="0" borderId="92" xfId="0" applyFont="1" applyBorder="1" applyAlignment="1">
      <alignment horizontal="center" vertical="center"/>
    </xf>
    <xf numFmtId="0" fontId="9" fillId="0" borderId="41" xfId="0" applyFont="1" applyBorder="1" applyAlignment="1">
      <alignment horizontal="center" vertical="center"/>
    </xf>
    <xf numFmtId="0" fontId="9" fillId="0" borderId="93" xfId="0" applyFont="1" applyBorder="1" applyAlignment="1">
      <alignment horizontal="center" vertical="center"/>
    </xf>
    <xf numFmtId="0" fontId="9" fillId="0" borderId="29" xfId="0" applyFont="1" applyBorder="1" applyAlignment="1">
      <alignment horizontal="center" vertical="center"/>
    </xf>
    <xf numFmtId="0" fontId="9" fillId="0" borderId="94" xfId="0" applyFont="1" applyFill="1" applyBorder="1" applyAlignment="1">
      <alignment vertical="center"/>
    </xf>
    <xf numFmtId="0" fontId="9" fillId="0" borderId="46" xfId="0" applyFont="1" applyBorder="1" applyAlignment="1">
      <alignment vertical="center"/>
    </xf>
    <xf numFmtId="0" fontId="9" fillId="0" borderId="65" xfId="0" applyFont="1" applyBorder="1" applyAlignment="1">
      <alignment vertical="center"/>
    </xf>
    <xf numFmtId="0" fontId="9" fillId="0" borderId="65" xfId="0" applyFont="1" applyBorder="1" applyAlignment="1">
      <alignment horizontal="center" vertical="center"/>
    </xf>
    <xf numFmtId="0" fontId="9" fillId="0" borderId="95" xfId="0" applyFont="1" applyBorder="1" applyAlignment="1">
      <alignment vertical="center"/>
    </xf>
    <xf numFmtId="0" fontId="9" fillId="0" borderId="62" xfId="0" applyFont="1" applyFill="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0" fontId="9" fillId="0" borderId="40" xfId="0" applyFont="1" applyBorder="1" applyAlignment="1">
      <alignment horizontal="center" vertical="center"/>
    </xf>
    <xf numFmtId="0" fontId="9" fillId="0" borderId="96" xfId="0" applyFont="1" applyBorder="1" applyAlignment="1">
      <alignment vertical="center"/>
    </xf>
    <xf numFmtId="0" fontId="9" fillId="0" borderId="44" xfId="0" applyFont="1" applyBorder="1" applyAlignment="1">
      <alignment vertical="center"/>
    </xf>
    <xf numFmtId="0" fontId="9" fillId="0" borderId="68" xfId="0" applyFont="1" applyBorder="1" applyAlignment="1">
      <alignment vertical="center"/>
    </xf>
    <xf numFmtId="0" fontId="9" fillId="0" borderId="68" xfId="0" applyFont="1" applyBorder="1" applyAlignment="1">
      <alignment horizontal="center" vertical="center"/>
    </xf>
    <xf numFmtId="0" fontId="9" fillId="0" borderId="97" xfId="0" applyFont="1" applyBorder="1" applyAlignment="1">
      <alignment vertical="center"/>
    </xf>
    <xf numFmtId="0" fontId="9" fillId="0" borderId="50" xfId="0" applyFont="1" applyBorder="1" applyAlignment="1">
      <alignment vertical="center"/>
    </xf>
    <xf numFmtId="0" fontId="9" fillId="0" borderId="50" xfId="0" applyFont="1" applyBorder="1" applyAlignment="1">
      <alignment horizontal="center" vertical="center"/>
    </xf>
    <xf numFmtId="0" fontId="9" fillId="0" borderId="98" xfId="0" applyFont="1" applyBorder="1" applyAlignment="1">
      <alignment vertical="center"/>
    </xf>
    <xf numFmtId="0" fontId="9" fillId="0" borderId="48" xfId="0" applyFont="1" applyBorder="1" applyAlignment="1">
      <alignment vertical="center"/>
    </xf>
    <xf numFmtId="0" fontId="9" fillId="0" borderId="48" xfId="0" applyFont="1" applyBorder="1" applyAlignment="1">
      <alignment horizontal="center" vertical="center"/>
    </xf>
    <xf numFmtId="0" fontId="9" fillId="0" borderId="99"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100" xfId="0" applyFont="1" applyBorder="1" applyAlignment="1">
      <alignment vertical="center"/>
    </xf>
    <xf numFmtId="0" fontId="9" fillId="0" borderId="82" xfId="0" applyFont="1" applyBorder="1" applyAlignment="1">
      <alignment horizontal="center" vertical="center"/>
    </xf>
    <xf numFmtId="0" fontId="9" fillId="0" borderId="39" xfId="0" applyFont="1" applyBorder="1" applyAlignment="1">
      <alignment vertical="center"/>
    </xf>
    <xf numFmtId="0" fontId="9" fillId="0" borderId="45" xfId="0" applyFont="1" applyBorder="1" applyAlignment="1">
      <alignment horizontal="center" vertical="center"/>
    </xf>
    <xf numFmtId="0" fontId="9" fillId="0" borderId="49" xfId="0" applyFont="1" applyBorder="1" applyAlignment="1">
      <alignment vertical="center"/>
    </xf>
    <xf numFmtId="0" fontId="9" fillId="0" borderId="51" xfId="0" applyFont="1" applyBorder="1" applyAlignment="1">
      <alignment horizontal="center" vertical="center"/>
    </xf>
    <xf numFmtId="0" fontId="9" fillId="0" borderId="47" xfId="0" applyFont="1" applyBorder="1" applyAlignment="1">
      <alignment vertical="center"/>
    </xf>
    <xf numFmtId="0" fontId="9" fillId="0" borderId="12" xfId="0" applyFont="1" applyBorder="1" applyAlignment="1">
      <alignment horizontal="center" vertical="center"/>
    </xf>
    <xf numFmtId="0" fontId="9" fillId="0" borderId="101" xfId="0" applyFont="1" applyBorder="1" applyAlignment="1">
      <alignment vertical="center"/>
    </xf>
    <xf numFmtId="0" fontId="9" fillId="0" borderId="83" xfId="0" applyFont="1" applyBorder="1" applyAlignment="1">
      <alignment horizontal="center" vertical="center"/>
    </xf>
    <xf numFmtId="0" fontId="9" fillId="0" borderId="37" xfId="0" applyFont="1" applyBorder="1" applyAlignment="1">
      <alignment vertical="center"/>
    </xf>
    <xf numFmtId="0" fontId="9" fillId="0" borderId="56" xfId="0" applyFont="1" applyBorder="1" applyAlignment="1">
      <alignment vertical="center"/>
    </xf>
    <xf numFmtId="0" fontId="9" fillId="0" borderId="56" xfId="0" applyFont="1" applyBorder="1" applyAlignment="1">
      <alignment horizontal="center" vertical="center"/>
    </xf>
    <xf numFmtId="0" fontId="9" fillId="0" borderId="55" xfId="0" applyFont="1" applyBorder="1" applyAlignment="1">
      <alignment vertical="center"/>
    </xf>
    <xf numFmtId="0" fontId="9" fillId="0" borderId="58" xfId="0" applyFont="1" applyBorder="1" applyAlignment="1">
      <alignment horizontal="center" vertical="center"/>
    </xf>
    <xf numFmtId="0" fontId="9" fillId="0" borderId="0" xfId="0" applyFont="1" applyBorder="1" applyAlignment="1">
      <alignment vertical="center"/>
    </xf>
    <xf numFmtId="0" fontId="9" fillId="0" borderId="62" xfId="0" applyFont="1" applyBorder="1" applyAlignment="1">
      <alignment vertical="center"/>
    </xf>
    <xf numFmtId="0" fontId="9" fillId="0" borderId="21" xfId="0" applyFont="1" applyFill="1" applyBorder="1" applyAlignment="1">
      <alignment horizontal="center" vertical="center"/>
    </xf>
    <xf numFmtId="0" fontId="9" fillId="0" borderId="65" xfId="0" applyFont="1" applyFill="1" applyBorder="1" applyAlignment="1">
      <alignment vertical="center"/>
    </xf>
    <xf numFmtId="0" fontId="9" fillId="0" borderId="82" xfId="0" applyFont="1" applyFill="1" applyBorder="1" applyAlignment="1">
      <alignment horizontal="center" vertical="center"/>
    </xf>
    <xf numFmtId="0" fontId="9" fillId="0" borderId="100" xfId="0" applyFont="1" applyFill="1" applyBorder="1" applyAlignment="1">
      <alignment vertical="center"/>
    </xf>
    <xf numFmtId="0" fontId="9" fillId="0" borderId="6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8" xfId="0" applyFont="1" applyFill="1" applyBorder="1" applyAlignment="1">
      <alignment vertical="center"/>
    </xf>
    <xf numFmtId="0" fontId="9" fillId="0" borderId="12" xfId="0" applyFont="1" applyFill="1" applyBorder="1" applyAlignment="1">
      <alignment horizontal="center" vertical="center"/>
    </xf>
    <xf numFmtId="0" fontId="9" fillId="0" borderId="47" xfId="0" applyFont="1" applyFill="1" applyBorder="1" applyAlignment="1">
      <alignment vertical="center"/>
    </xf>
    <xf numFmtId="0" fontId="9" fillId="0" borderId="33" xfId="0" applyFont="1" applyFill="1" applyBorder="1" applyAlignment="1">
      <alignment horizontal="center" vertical="center"/>
    </xf>
    <xf numFmtId="0" fontId="9" fillId="0" borderId="21" xfId="0" applyFont="1" applyBorder="1" applyAlignment="1">
      <alignment vertical="center"/>
    </xf>
    <xf numFmtId="0" fontId="9" fillId="0" borderId="82" xfId="0" applyFont="1" applyBorder="1" applyAlignment="1">
      <alignment vertical="center"/>
    </xf>
    <xf numFmtId="0" fontId="9" fillId="0" borderId="33"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1" xfId="0" applyFont="1" applyBorder="1" applyAlignment="1">
      <alignment horizontal="center" vertical="center"/>
    </xf>
    <xf numFmtId="0" fontId="9" fillId="0" borderId="102" xfId="0" applyFont="1" applyBorder="1" applyAlignment="1">
      <alignment vertical="center"/>
    </xf>
    <xf numFmtId="0" fontId="9" fillId="0" borderId="14" xfId="0" applyFont="1" applyBorder="1" applyAlignment="1">
      <alignment vertical="center"/>
    </xf>
    <xf numFmtId="0" fontId="9" fillId="0" borderId="14" xfId="0" applyFont="1" applyBorder="1" applyAlignment="1">
      <alignment horizontal="center" vertical="center"/>
    </xf>
    <xf numFmtId="0" fontId="9" fillId="0" borderId="53" xfId="0" applyFont="1" applyBorder="1" applyAlignment="1">
      <alignment vertical="center"/>
    </xf>
    <xf numFmtId="0" fontId="9" fillId="0" borderId="34" xfId="0" applyFont="1" applyBorder="1" applyAlignment="1">
      <alignment vertical="center"/>
    </xf>
    <xf numFmtId="0" fontId="9" fillId="0" borderId="72" xfId="0" applyFont="1" applyBorder="1" applyAlignment="1">
      <alignment vertical="center"/>
    </xf>
    <xf numFmtId="0" fontId="9" fillId="0" borderId="46" xfId="0" applyFont="1" applyBorder="1" applyAlignment="1">
      <alignment horizontal="center" vertical="center"/>
    </xf>
    <xf numFmtId="0" fontId="9" fillId="0" borderId="0" xfId="0" applyFont="1" applyFill="1" applyAlignment="1">
      <alignment horizontal="left" vertical="center" wrapText="1"/>
    </xf>
    <xf numFmtId="0" fontId="9" fillId="0" borderId="94" xfId="0" applyFont="1" applyFill="1" applyBorder="1" applyAlignment="1">
      <alignment horizontal="center" vertical="center"/>
    </xf>
    <xf numFmtId="0" fontId="9" fillId="0" borderId="71" xfId="0" applyFont="1" applyBorder="1" applyAlignment="1">
      <alignment vertical="center"/>
    </xf>
    <xf numFmtId="0" fontId="9" fillId="0" borderId="11" xfId="0" applyFont="1" applyBorder="1" applyAlignment="1">
      <alignment horizontal="right" vertical="center"/>
    </xf>
    <xf numFmtId="0" fontId="9" fillId="0" borderId="103" xfId="0" applyFont="1" applyFill="1" applyBorder="1" applyAlignment="1">
      <alignment vertical="center"/>
    </xf>
    <xf numFmtId="0" fontId="9" fillId="0" borderId="11" xfId="0" applyFont="1" applyFill="1" applyBorder="1" applyAlignment="1">
      <alignment horizontal="right" vertical="center"/>
    </xf>
    <xf numFmtId="0" fontId="9" fillId="0" borderId="14" xfId="0" applyFont="1" applyFill="1" applyBorder="1" applyAlignment="1">
      <alignment vertical="center"/>
    </xf>
    <xf numFmtId="0" fontId="11" fillId="0" borderId="11" xfId="0" applyFont="1" applyFill="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8" fillId="0" borderId="0" xfId="61" applyFont="1">
      <alignment/>
      <protection/>
    </xf>
    <xf numFmtId="0" fontId="8" fillId="0" borderId="0" xfId="61" applyFont="1" applyBorder="1">
      <alignment/>
      <protection/>
    </xf>
    <xf numFmtId="0" fontId="15" fillId="0" borderId="0" xfId="61" applyFont="1" applyBorder="1">
      <alignment/>
      <protection/>
    </xf>
    <xf numFmtId="0" fontId="8" fillId="0" borderId="0" xfId="61" applyFont="1" applyBorder="1" applyAlignment="1">
      <alignment horizontal="right"/>
      <protection/>
    </xf>
    <xf numFmtId="0" fontId="9" fillId="0" borderId="0" xfId="61" applyFont="1" applyBorder="1">
      <alignment/>
      <protection/>
    </xf>
    <xf numFmtId="0" fontId="9" fillId="0" borderId="0" xfId="61" applyFont="1" applyBorder="1" applyAlignment="1">
      <alignment vertical="center"/>
      <protection/>
    </xf>
    <xf numFmtId="0" fontId="9" fillId="0" borderId="104" xfId="61" applyFont="1" applyBorder="1" applyAlignment="1">
      <alignment horizontal="center" vertical="center" wrapText="1"/>
      <protection/>
    </xf>
    <xf numFmtId="0" fontId="9" fillId="0" borderId="44" xfId="61" applyFont="1" applyBorder="1" applyAlignment="1">
      <alignment horizontal="center" vertical="center" wrapText="1"/>
      <protection/>
    </xf>
    <xf numFmtId="0" fontId="17" fillId="0" borderId="105" xfId="61" applyFont="1" applyBorder="1" applyAlignment="1">
      <alignment horizontal="left" vertical="center" wrapText="1"/>
      <protection/>
    </xf>
    <xf numFmtId="0" fontId="9" fillId="0" borderId="28" xfId="61" applyFont="1" applyBorder="1" applyAlignment="1">
      <alignment horizontal="left" vertical="center"/>
      <protection/>
    </xf>
    <xf numFmtId="0" fontId="9" fillId="0" borderId="106" xfId="61" applyFont="1" applyBorder="1" applyAlignment="1">
      <alignment horizontal="left" vertical="center"/>
      <protection/>
    </xf>
    <xf numFmtId="0" fontId="17" fillId="0" borderId="44" xfId="61" applyFont="1" applyBorder="1" applyAlignment="1">
      <alignment horizontal="left" vertical="center" wrapText="1"/>
      <protection/>
    </xf>
    <xf numFmtId="0" fontId="9" fillId="0" borderId="107" xfId="61" applyFont="1" applyBorder="1" applyAlignment="1">
      <alignment horizontal="left" vertical="center"/>
      <protection/>
    </xf>
    <xf numFmtId="0" fontId="9" fillId="0" borderId="108" xfId="61" applyFont="1" applyBorder="1" applyAlignment="1">
      <alignment horizontal="left" vertical="center"/>
      <protection/>
    </xf>
    <xf numFmtId="0" fontId="9" fillId="0" borderId="109" xfId="61" applyFont="1" applyBorder="1" applyAlignment="1">
      <alignment horizontal="left" vertical="center"/>
      <protection/>
    </xf>
    <xf numFmtId="0" fontId="9" fillId="0" borderId="109" xfId="61" applyFont="1" applyBorder="1" applyAlignment="1">
      <alignment horizontal="left" vertical="center" wrapText="1"/>
      <protection/>
    </xf>
    <xf numFmtId="0" fontId="9" fillId="0" borderId="20" xfId="61" applyFont="1" applyBorder="1" applyAlignment="1">
      <alignment horizontal="left" vertical="center" wrapText="1"/>
      <protection/>
    </xf>
    <xf numFmtId="0" fontId="9" fillId="0" borderId="110" xfId="61" applyFont="1" applyBorder="1" applyAlignment="1">
      <alignment horizontal="left" vertical="center" wrapText="1"/>
      <protection/>
    </xf>
    <xf numFmtId="0" fontId="18" fillId="0" borderId="44" xfId="61" applyFont="1" applyBorder="1" applyAlignment="1">
      <alignment horizontal="left" vertical="center" wrapText="1"/>
      <protection/>
    </xf>
    <xf numFmtId="0" fontId="9" fillId="0" borderId="0" xfId="61" applyFont="1" applyBorder="1" applyAlignment="1">
      <alignment horizontal="left" vertical="center"/>
      <protection/>
    </xf>
    <xf numFmtId="0" fontId="9" fillId="0" borderId="13" xfId="61" applyFont="1" applyBorder="1" applyAlignment="1">
      <alignment horizontal="left" vertical="center"/>
      <protection/>
    </xf>
    <xf numFmtId="0" fontId="9" fillId="0" borderId="14" xfId="61" applyFont="1" applyBorder="1" applyAlignment="1">
      <alignment horizontal="left" vertical="center"/>
      <protection/>
    </xf>
    <xf numFmtId="0" fontId="9" fillId="0" borderId="19" xfId="61" applyFont="1" applyBorder="1" applyAlignment="1">
      <alignment horizontal="left" vertical="center"/>
      <protection/>
    </xf>
    <xf numFmtId="0" fontId="9" fillId="0" borderId="20" xfId="61" applyFont="1" applyBorder="1" applyAlignment="1">
      <alignment horizontal="left" vertical="center"/>
      <protection/>
    </xf>
    <xf numFmtId="0" fontId="9" fillId="0" borderId="110" xfId="61" applyFont="1" applyBorder="1" applyAlignment="1">
      <alignment horizontal="left" vertical="center"/>
      <protection/>
    </xf>
    <xf numFmtId="0" fontId="9" fillId="0" borderId="44" xfId="61" applyFont="1" applyBorder="1" applyAlignment="1">
      <alignment horizontal="left" vertical="center"/>
      <protection/>
    </xf>
    <xf numFmtId="0" fontId="9" fillId="0" borderId="111" xfId="61" applyFont="1" applyBorder="1" applyAlignment="1">
      <alignment horizontal="left" vertical="center"/>
      <protection/>
    </xf>
    <xf numFmtId="0" fontId="9" fillId="0" borderId="112" xfId="61" applyFont="1" applyBorder="1" applyAlignment="1">
      <alignment horizontal="left" vertical="center"/>
      <protection/>
    </xf>
    <xf numFmtId="0" fontId="9" fillId="0" borderId="113" xfId="61" applyFont="1" applyBorder="1" applyAlignment="1">
      <alignment horizontal="left" vertical="center"/>
      <protection/>
    </xf>
    <xf numFmtId="0" fontId="9" fillId="0" borderId="114" xfId="61" applyFont="1" applyBorder="1" applyAlignment="1">
      <alignment horizontal="left" vertical="center"/>
      <protection/>
    </xf>
    <xf numFmtId="0" fontId="9" fillId="0" borderId="115" xfId="61" applyFont="1" applyBorder="1" applyAlignment="1">
      <alignment horizontal="left" vertical="center"/>
      <protection/>
    </xf>
    <xf numFmtId="0" fontId="9" fillId="0" borderId="116" xfId="61" applyFont="1" applyBorder="1" applyAlignment="1">
      <alignment horizontal="left" vertical="center"/>
      <protection/>
    </xf>
    <xf numFmtId="0" fontId="9" fillId="0" borderId="0" xfId="61" applyFont="1" applyBorder="1" applyAlignment="1">
      <alignment horizontal="center" vertical="top" wrapText="1"/>
      <protection/>
    </xf>
    <xf numFmtId="0" fontId="9" fillId="0" borderId="105" xfId="61" applyFont="1" applyBorder="1" applyAlignment="1">
      <alignment horizontal="center" vertical="center" wrapText="1"/>
      <protection/>
    </xf>
    <xf numFmtId="0" fontId="9" fillId="0" borderId="92" xfId="61" applyFont="1" applyBorder="1" applyAlignment="1">
      <alignment horizontal="center" vertical="center" wrapText="1"/>
      <protection/>
    </xf>
    <xf numFmtId="0" fontId="18" fillId="0" borderId="105" xfId="61" applyFont="1" applyBorder="1" applyAlignment="1">
      <alignment horizontal="left" vertical="center" wrapText="1"/>
      <protection/>
    </xf>
    <xf numFmtId="0" fontId="9" fillId="0" borderId="117" xfId="61" applyFont="1" applyBorder="1" applyAlignment="1">
      <alignment horizontal="left" vertical="center"/>
      <protection/>
    </xf>
    <xf numFmtId="0" fontId="9" fillId="0" borderId="118" xfId="61" applyFont="1" applyBorder="1" applyAlignment="1">
      <alignment horizontal="left" vertical="center"/>
      <protection/>
    </xf>
    <xf numFmtId="0" fontId="9" fillId="0" borderId="119" xfId="61" applyFont="1" applyBorder="1" applyAlignment="1">
      <alignment horizontal="left" vertical="center"/>
      <protection/>
    </xf>
    <xf numFmtId="0" fontId="9" fillId="0" borderId="120" xfId="61" applyFont="1" applyBorder="1" applyAlignment="1">
      <alignment horizontal="left" vertical="center"/>
      <protection/>
    </xf>
    <xf numFmtId="0" fontId="9" fillId="0" borderId="121" xfId="61" applyFont="1" applyBorder="1" applyAlignment="1">
      <alignment horizontal="left" vertical="center"/>
      <protection/>
    </xf>
    <xf numFmtId="0" fontId="18" fillId="0" borderId="44" xfId="61" applyFont="1" applyBorder="1" applyAlignment="1">
      <alignment horizontal="left" vertical="top" wrapText="1"/>
      <protection/>
    </xf>
    <xf numFmtId="0" fontId="9" fillId="0" borderId="107" xfId="61" applyFont="1" applyBorder="1" applyAlignment="1">
      <alignment vertical="center"/>
      <protection/>
    </xf>
    <xf numFmtId="0" fontId="9" fillId="0" borderId="108" xfId="61" applyFont="1" applyBorder="1" applyAlignment="1">
      <alignment horizontal="left" vertical="center" wrapText="1"/>
      <protection/>
    </xf>
    <xf numFmtId="0" fontId="9" fillId="0" borderId="121" xfId="61" applyFont="1" applyBorder="1" applyAlignment="1">
      <alignment horizontal="left" vertical="center" wrapText="1"/>
      <protection/>
    </xf>
    <xf numFmtId="0" fontId="9" fillId="0" borderId="22" xfId="61" applyFont="1" applyBorder="1" applyAlignment="1">
      <alignment horizontal="left" vertical="center"/>
      <protection/>
    </xf>
    <xf numFmtId="0" fontId="9" fillId="0" borderId="36" xfId="61" applyFont="1" applyBorder="1">
      <alignment/>
      <protection/>
    </xf>
    <xf numFmtId="0" fontId="9" fillId="0" borderId="122" xfId="61" applyFont="1" applyBorder="1" applyAlignment="1">
      <alignment horizontal="left" vertical="center"/>
      <protection/>
    </xf>
    <xf numFmtId="0" fontId="9" fillId="0" borderId="102" xfId="61" applyFont="1" applyBorder="1" applyAlignment="1">
      <alignment horizontal="left" vertical="center"/>
      <protection/>
    </xf>
    <xf numFmtId="0" fontId="9" fillId="0" borderId="36" xfId="61" applyFont="1" applyBorder="1" applyAlignment="1">
      <alignment horizontal="center" vertical="center"/>
      <protection/>
    </xf>
    <xf numFmtId="0" fontId="9" fillId="0" borderId="37" xfId="61" applyFont="1" applyBorder="1" applyAlignment="1">
      <alignment horizontal="center" vertical="center"/>
      <protection/>
    </xf>
    <xf numFmtId="0" fontId="9" fillId="0" borderId="92" xfId="61" applyFont="1" applyBorder="1" applyAlignment="1">
      <alignment horizontal="left" vertical="center"/>
      <protection/>
    </xf>
    <xf numFmtId="0" fontId="0" fillId="0" borderId="0" xfId="62" applyFont="1">
      <alignment vertical="center"/>
      <protection/>
    </xf>
    <xf numFmtId="0" fontId="9" fillId="0" borderId="11" xfId="0" applyFont="1" applyBorder="1" applyAlignment="1">
      <alignment horizontal="center" vertical="center" wrapText="1"/>
    </xf>
    <xf numFmtId="0" fontId="9" fillId="0" borderId="62" xfId="0" applyFont="1" applyBorder="1" applyAlignment="1">
      <alignment horizontal="center" vertical="center"/>
    </xf>
    <xf numFmtId="0" fontId="9" fillId="0" borderId="28" xfId="0" applyFont="1" applyBorder="1" applyAlignment="1">
      <alignment vertical="center"/>
    </xf>
    <xf numFmtId="0" fontId="4" fillId="0" borderId="78" xfId="0" applyFont="1" applyBorder="1" applyAlignment="1">
      <alignment vertical="center" shrinkToFit="1"/>
    </xf>
    <xf numFmtId="0" fontId="4" fillId="0" borderId="76" xfId="0" applyFont="1" applyBorder="1" applyAlignment="1">
      <alignment vertical="center" shrinkToFit="1"/>
    </xf>
    <xf numFmtId="0" fontId="9" fillId="0" borderId="52" xfId="0" applyFont="1" applyFill="1" applyBorder="1" applyAlignment="1">
      <alignment vertical="center"/>
    </xf>
    <xf numFmtId="0" fontId="9" fillId="0" borderId="64" xfId="0" applyFont="1" applyBorder="1" applyAlignment="1">
      <alignment vertical="center"/>
    </xf>
    <xf numFmtId="0" fontId="9" fillId="0" borderId="28" xfId="0" applyFont="1" applyBorder="1" applyAlignment="1">
      <alignment horizontal="center" vertical="center"/>
    </xf>
    <xf numFmtId="0" fontId="4" fillId="0" borderId="64" xfId="0" applyFont="1" applyBorder="1" applyAlignment="1">
      <alignment horizontal="center" vertical="center"/>
    </xf>
    <xf numFmtId="0" fontId="4" fillId="0" borderId="51" xfId="0" applyFont="1" applyBorder="1" applyAlignment="1">
      <alignment horizontal="right" vertical="center"/>
    </xf>
    <xf numFmtId="0" fontId="4" fillId="0" borderId="63" xfId="0" applyFont="1" applyBorder="1" applyAlignment="1">
      <alignment vertical="center" shrinkToFit="1"/>
    </xf>
    <xf numFmtId="0" fontId="4" fillId="0" borderId="46" xfId="0" applyFont="1" applyBorder="1" applyAlignment="1">
      <alignment vertical="center"/>
    </xf>
    <xf numFmtId="0" fontId="4" fillId="0" borderId="36" xfId="0" applyFont="1" applyBorder="1" applyAlignment="1">
      <alignment horizontal="center" vertical="center"/>
    </xf>
    <xf numFmtId="0" fontId="3" fillId="0" borderId="1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12" xfId="0" applyFont="1" applyBorder="1" applyAlignment="1">
      <alignment vertical="center" shrinkToFit="1"/>
    </xf>
    <xf numFmtId="0" fontId="4" fillId="0" borderId="45" xfId="0" applyFont="1" applyBorder="1" applyAlignment="1">
      <alignment vertical="center" shrinkToFit="1"/>
    </xf>
    <xf numFmtId="0" fontId="4" fillId="0" borderId="92" xfId="0" applyFont="1" applyBorder="1" applyAlignment="1">
      <alignment horizontal="center" vertical="center"/>
    </xf>
    <xf numFmtId="0" fontId="4" fillId="0" borderId="19" xfId="0" applyFont="1" applyBorder="1" applyAlignment="1">
      <alignment horizontal="center" vertical="center"/>
    </xf>
    <xf numFmtId="0" fontId="4" fillId="0" borderId="123" xfId="0" applyFont="1" applyBorder="1" applyAlignment="1">
      <alignment vertical="center"/>
    </xf>
    <xf numFmtId="0" fontId="4" fillId="0" borderId="43" xfId="0" applyFont="1" applyBorder="1" applyAlignment="1">
      <alignment vertical="center"/>
    </xf>
    <xf numFmtId="0" fontId="4" fillId="0" borderId="33" xfId="0" applyFont="1" applyBorder="1" applyAlignment="1">
      <alignment vertical="center"/>
    </xf>
    <xf numFmtId="0" fontId="4" fillId="0" borderId="124" xfId="0" applyFont="1" applyBorder="1" applyAlignment="1">
      <alignment vertical="center"/>
    </xf>
    <xf numFmtId="0" fontId="4" fillId="0" borderId="125" xfId="0" applyFont="1" applyBorder="1" applyAlignment="1">
      <alignment vertical="center"/>
    </xf>
    <xf numFmtId="0" fontId="7" fillId="0" borderId="81" xfId="0" applyFont="1" applyBorder="1" applyAlignment="1">
      <alignment vertical="center"/>
    </xf>
    <xf numFmtId="0" fontId="4" fillId="0" borderId="57" xfId="0" applyFont="1" applyBorder="1" applyAlignment="1">
      <alignment vertical="center"/>
    </xf>
    <xf numFmtId="0" fontId="4" fillId="0" borderId="10" xfId="0" applyFont="1" applyBorder="1" applyAlignment="1">
      <alignment horizontal="center" vertical="center" shrinkToFit="1"/>
    </xf>
    <xf numFmtId="0" fontId="4" fillId="0" borderId="126" xfId="0" applyFont="1" applyBorder="1" applyAlignment="1">
      <alignment vertical="center"/>
    </xf>
    <xf numFmtId="0" fontId="19" fillId="0" borderId="10" xfId="0" applyFont="1" applyBorder="1" applyAlignment="1">
      <alignment horizontal="center" vertical="center"/>
    </xf>
    <xf numFmtId="0" fontId="4" fillId="0" borderId="127" xfId="0" applyFont="1" applyBorder="1" applyAlignment="1">
      <alignment vertical="center"/>
    </xf>
    <xf numFmtId="0" fontId="19" fillId="0" borderId="10" xfId="0" applyFont="1" applyBorder="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4" fillId="0" borderId="130" xfId="0" applyFont="1" applyBorder="1" applyAlignment="1">
      <alignment vertical="center"/>
    </xf>
    <xf numFmtId="0" fontId="4" fillId="0" borderId="101" xfId="0" applyFont="1" applyBorder="1" applyAlignment="1">
      <alignment vertical="center"/>
    </xf>
    <xf numFmtId="0" fontId="4" fillId="0" borderId="100" xfId="0" applyFont="1" applyBorder="1" applyAlignment="1">
      <alignment vertical="center"/>
    </xf>
    <xf numFmtId="0" fontId="4" fillId="0" borderId="82" xfId="0" applyFont="1" applyBorder="1" applyAlignment="1">
      <alignment horizontal="center" vertical="center"/>
    </xf>
    <xf numFmtId="0" fontId="4" fillId="0" borderId="35" xfId="0" applyFont="1" applyBorder="1" applyAlignment="1">
      <alignment horizontal="center" vertical="center"/>
    </xf>
    <xf numFmtId="0" fontId="0" fillId="0" borderId="54" xfId="0" applyBorder="1" applyAlignment="1">
      <alignment vertical="center"/>
    </xf>
    <xf numFmtId="0" fontId="0" fillId="0" borderId="33" xfId="0" applyBorder="1" applyAlignment="1">
      <alignment vertical="center"/>
    </xf>
    <xf numFmtId="0" fontId="0" fillId="0" borderId="62" xfId="0" applyBorder="1" applyAlignment="1">
      <alignment vertical="center"/>
    </xf>
    <xf numFmtId="0" fontId="9" fillId="0" borderId="21" xfId="0" applyFont="1" applyBorder="1" applyAlignment="1">
      <alignment horizontal="center" vertical="center"/>
    </xf>
    <xf numFmtId="0" fontId="9" fillId="0" borderId="122" xfId="0" applyFont="1" applyBorder="1" applyAlignment="1">
      <alignment horizontal="center" vertical="center"/>
    </xf>
    <xf numFmtId="0" fontId="9" fillId="0" borderId="33" xfId="0" applyFont="1" applyBorder="1" applyAlignment="1">
      <alignment horizontal="center" vertical="center"/>
    </xf>
    <xf numFmtId="0" fontId="0" fillId="0" borderId="52" xfId="0" applyBorder="1" applyAlignment="1">
      <alignment vertical="center"/>
    </xf>
    <xf numFmtId="0" fontId="9" fillId="0" borderId="25" xfId="0" applyFont="1" applyFill="1" applyBorder="1" applyAlignment="1">
      <alignment horizontal="center" vertical="center"/>
    </xf>
    <xf numFmtId="0" fontId="0" fillId="0" borderId="102" xfId="0" applyBorder="1" applyAlignment="1">
      <alignment vertical="center"/>
    </xf>
    <xf numFmtId="0" fontId="4" fillId="0" borderId="94" xfId="0" applyFont="1" applyBorder="1" applyAlignment="1">
      <alignment horizontal="center" vertical="center"/>
    </xf>
    <xf numFmtId="0" fontId="4" fillId="0" borderId="131" xfId="0" applyFont="1" applyBorder="1" applyAlignment="1">
      <alignment vertical="center"/>
    </xf>
    <xf numFmtId="0" fontId="4" fillId="0" borderId="132" xfId="0" applyFont="1" applyBorder="1" applyAlignment="1">
      <alignment vertical="center"/>
    </xf>
    <xf numFmtId="0" fontId="9" fillId="34" borderId="94" xfId="0" applyFont="1" applyFill="1" applyBorder="1" applyAlignment="1">
      <alignment vertical="center"/>
    </xf>
    <xf numFmtId="0" fontId="9" fillId="34" borderId="46" xfId="0" applyFont="1" applyFill="1" applyBorder="1" applyAlignment="1">
      <alignment vertical="center"/>
    </xf>
    <xf numFmtId="0" fontId="9" fillId="34" borderId="40" xfId="0" applyFont="1" applyFill="1" applyBorder="1" applyAlignment="1">
      <alignment vertical="center"/>
    </xf>
    <xf numFmtId="0" fontId="9" fillId="34" borderId="40"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99" xfId="0" applyFont="1" applyFill="1" applyBorder="1" applyAlignment="1">
      <alignment vertical="center"/>
    </xf>
    <xf numFmtId="0" fontId="4" fillId="34" borderId="48" xfId="0" applyFont="1" applyFill="1" applyBorder="1" applyAlignment="1">
      <alignment horizontal="center" vertical="center"/>
    </xf>
    <xf numFmtId="0" fontId="9" fillId="34" borderId="36" xfId="0" applyFont="1" applyFill="1" applyBorder="1" applyAlignment="1">
      <alignment vertical="center"/>
    </xf>
    <xf numFmtId="0" fontId="9" fillId="34" borderId="96" xfId="0" applyFont="1" applyFill="1" applyBorder="1" applyAlignment="1">
      <alignment vertical="center"/>
    </xf>
    <xf numFmtId="0" fontId="9" fillId="34" borderId="68" xfId="0" applyFont="1" applyFill="1" applyBorder="1" applyAlignment="1">
      <alignment vertical="center"/>
    </xf>
    <xf numFmtId="0" fontId="9" fillId="34" borderId="68" xfId="0" applyFont="1" applyFill="1" applyBorder="1" applyAlignment="1">
      <alignment horizontal="center" vertical="center"/>
    </xf>
    <xf numFmtId="0" fontId="9" fillId="34" borderId="97" xfId="0" applyFont="1" applyFill="1" applyBorder="1" applyAlignment="1">
      <alignment vertical="center"/>
    </xf>
    <xf numFmtId="0" fontId="9" fillId="34" borderId="50" xfId="0" applyFont="1" applyFill="1" applyBorder="1" applyAlignment="1">
      <alignment horizontal="center" vertical="center"/>
    </xf>
    <xf numFmtId="0" fontId="9" fillId="34" borderId="65" xfId="0" applyFont="1" applyFill="1" applyBorder="1" applyAlignment="1">
      <alignment vertical="center"/>
    </xf>
    <xf numFmtId="0" fontId="9" fillId="34" borderId="65" xfId="0" applyFont="1" applyFill="1" applyBorder="1" applyAlignment="1">
      <alignment horizontal="center" vertical="center"/>
    </xf>
    <xf numFmtId="0" fontId="9" fillId="34" borderId="95" xfId="0" applyFont="1" applyFill="1" applyBorder="1" applyAlignment="1">
      <alignment vertical="center"/>
    </xf>
    <xf numFmtId="0" fontId="9" fillId="34" borderId="62" xfId="0" applyFont="1" applyFill="1" applyBorder="1" applyAlignment="1">
      <alignment vertical="center"/>
    </xf>
    <xf numFmtId="0" fontId="9" fillId="34" borderId="50" xfId="0" applyFont="1" applyFill="1" applyBorder="1" applyAlignment="1">
      <alignment vertical="center"/>
    </xf>
    <xf numFmtId="0" fontId="9" fillId="34" borderId="98" xfId="0" applyFont="1" applyFill="1" applyBorder="1" applyAlignment="1">
      <alignment vertical="center"/>
    </xf>
    <xf numFmtId="0" fontId="9" fillId="34" borderId="48" xfId="0" applyFont="1" applyFill="1" applyBorder="1" applyAlignment="1">
      <alignment vertical="center"/>
    </xf>
    <xf numFmtId="0" fontId="9" fillId="34" borderId="47" xfId="0" applyFont="1" applyFill="1" applyBorder="1" applyAlignment="1">
      <alignment vertical="center"/>
    </xf>
    <xf numFmtId="0" fontId="9" fillId="34" borderId="44" xfId="0" applyFont="1" applyFill="1" applyBorder="1" applyAlignment="1">
      <alignment vertical="center"/>
    </xf>
    <xf numFmtId="0" fontId="9" fillId="34" borderId="44" xfId="0" applyFont="1" applyFill="1" applyBorder="1" applyAlignment="1">
      <alignment horizontal="center" vertical="center"/>
    </xf>
    <xf numFmtId="0" fontId="9" fillId="34" borderId="101" xfId="0" applyFont="1" applyFill="1" applyBorder="1" applyAlignment="1">
      <alignment vertical="center"/>
    </xf>
    <xf numFmtId="0" fontId="9" fillId="34" borderId="83" xfId="0" applyFont="1" applyFill="1" applyBorder="1" applyAlignment="1">
      <alignment horizontal="center" vertical="center"/>
    </xf>
    <xf numFmtId="0" fontId="9" fillId="34" borderId="63" xfId="0" applyFont="1" applyFill="1" applyBorder="1" applyAlignment="1">
      <alignment vertical="center"/>
    </xf>
    <xf numFmtId="0" fontId="9" fillId="34" borderId="64" xfId="0" applyFont="1" applyFill="1" applyBorder="1" applyAlignment="1">
      <alignment vertical="center"/>
    </xf>
    <xf numFmtId="0" fontId="9" fillId="34" borderId="37" xfId="0" applyFont="1" applyFill="1" applyBorder="1" applyAlignment="1">
      <alignment vertical="center"/>
    </xf>
    <xf numFmtId="0" fontId="9" fillId="34" borderId="56" xfId="0" applyFont="1" applyFill="1" applyBorder="1" applyAlignment="1">
      <alignment vertical="center"/>
    </xf>
    <xf numFmtId="0" fontId="9" fillId="34" borderId="56" xfId="0" applyFont="1" applyFill="1" applyBorder="1" applyAlignment="1">
      <alignment horizontal="center" vertical="center"/>
    </xf>
    <xf numFmtId="0" fontId="9" fillId="34" borderId="62" xfId="0" applyFont="1" applyFill="1" applyBorder="1" applyAlignment="1">
      <alignment horizontal="left" vertical="center"/>
    </xf>
    <xf numFmtId="0" fontId="9" fillId="34" borderId="39" xfId="0" applyFont="1" applyFill="1" applyBorder="1" applyAlignment="1">
      <alignment vertical="center"/>
    </xf>
    <xf numFmtId="0" fontId="9" fillId="34" borderId="45"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55" xfId="0" applyFont="1" applyFill="1" applyBorder="1" applyAlignment="1">
      <alignment vertical="center"/>
    </xf>
    <xf numFmtId="0" fontId="9" fillId="34" borderId="58" xfId="0" applyFont="1" applyFill="1" applyBorder="1" applyAlignment="1">
      <alignment horizontal="center" vertical="center"/>
    </xf>
    <xf numFmtId="0" fontId="9" fillId="34" borderId="52" xfId="0" applyFont="1" applyFill="1" applyBorder="1" applyAlignment="1">
      <alignment vertical="center"/>
    </xf>
    <xf numFmtId="0" fontId="9" fillId="34" borderId="53" xfId="0" applyFont="1" applyFill="1" applyBorder="1" applyAlignment="1">
      <alignment vertical="center"/>
    </xf>
    <xf numFmtId="0" fontId="9" fillId="0" borderId="50" xfId="0" applyFont="1" applyFill="1" applyBorder="1" applyAlignment="1">
      <alignment horizontal="center" vertical="center"/>
    </xf>
    <xf numFmtId="0" fontId="4" fillId="0" borderId="133" xfId="0" applyFont="1" applyBorder="1" applyAlignment="1">
      <alignment vertical="center"/>
    </xf>
    <xf numFmtId="0" fontId="4" fillId="0" borderId="134" xfId="0" applyFont="1" applyBorder="1" applyAlignment="1">
      <alignment vertical="center"/>
    </xf>
    <xf numFmtId="0" fontId="4" fillId="0" borderId="135" xfId="0" applyFont="1" applyBorder="1" applyAlignment="1">
      <alignment vertical="center"/>
    </xf>
    <xf numFmtId="0" fontId="4" fillId="0" borderId="136" xfId="0" applyFont="1" applyBorder="1" applyAlignment="1">
      <alignment vertical="center"/>
    </xf>
    <xf numFmtId="0" fontId="4" fillId="0" borderId="137" xfId="0" applyFont="1" applyBorder="1" applyAlignment="1">
      <alignment vertical="center"/>
    </xf>
    <xf numFmtId="0" fontId="4" fillId="0" borderId="138" xfId="0" applyFont="1" applyBorder="1" applyAlignment="1">
      <alignment vertical="center"/>
    </xf>
    <xf numFmtId="0" fontId="4" fillId="0" borderId="139" xfId="0" applyFont="1" applyBorder="1" applyAlignment="1">
      <alignment vertical="center"/>
    </xf>
    <xf numFmtId="0" fontId="4" fillId="0" borderId="140" xfId="0" applyFont="1" applyBorder="1" applyAlignment="1">
      <alignment vertical="center"/>
    </xf>
    <xf numFmtId="0" fontId="4" fillId="0" borderId="141" xfId="0" applyFont="1" applyBorder="1" applyAlignment="1">
      <alignment vertical="center"/>
    </xf>
    <xf numFmtId="0" fontId="4" fillId="0" borderId="142" xfId="0" applyFont="1" applyBorder="1" applyAlignment="1">
      <alignment vertical="center"/>
    </xf>
    <xf numFmtId="0" fontId="4" fillId="0" borderId="143" xfId="0" applyFont="1" applyBorder="1" applyAlignment="1">
      <alignment vertical="center"/>
    </xf>
    <xf numFmtId="0" fontId="4" fillId="0" borderId="144" xfId="0" applyFont="1" applyBorder="1" applyAlignment="1">
      <alignment vertical="center"/>
    </xf>
    <xf numFmtId="0" fontId="4" fillId="0" borderId="145" xfId="0" applyFont="1" applyBorder="1" applyAlignment="1">
      <alignment vertical="center"/>
    </xf>
    <xf numFmtId="0" fontId="4" fillId="0" borderId="146" xfId="0" applyFont="1" applyBorder="1" applyAlignment="1">
      <alignment vertical="center"/>
    </xf>
    <xf numFmtId="0" fontId="4" fillId="0" borderId="147" xfId="0" applyFont="1" applyBorder="1" applyAlignment="1">
      <alignment vertical="center"/>
    </xf>
    <xf numFmtId="0" fontId="0" fillId="0" borderId="36" xfId="0" applyBorder="1" applyAlignment="1">
      <alignment vertical="center"/>
    </xf>
    <xf numFmtId="0" fontId="4" fillId="0" borderId="148" xfId="0" applyFont="1" applyBorder="1" applyAlignment="1">
      <alignment vertical="center"/>
    </xf>
    <xf numFmtId="0" fontId="4" fillId="0" borderId="70" xfId="0" applyFont="1" applyBorder="1" applyAlignment="1">
      <alignment vertical="center" shrinkToFit="1"/>
    </xf>
    <xf numFmtId="0" fontId="4" fillId="0" borderId="82" xfId="0" applyFont="1" applyBorder="1" applyAlignment="1">
      <alignment vertical="center" shrinkToFit="1"/>
    </xf>
    <xf numFmtId="0" fontId="4" fillId="0" borderId="62" xfId="0" applyFont="1" applyBorder="1" applyAlignment="1">
      <alignment vertical="center" shrinkToFit="1"/>
    </xf>
    <xf numFmtId="0" fontId="0" fillId="0" borderId="64" xfId="0" applyBorder="1" applyAlignment="1">
      <alignment vertical="center"/>
    </xf>
    <xf numFmtId="0" fontId="6" fillId="0" borderId="0" xfId="0" applyFont="1" applyBorder="1" applyAlignment="1">
      <alignment horizontal="right" vertical="center"/>
    </xf>
    <xf numFmtId="0" fontId="4" fillId="0" borderId="93" xfId="0" applyFont="1" applyBorder="1" applyAlignment="1">
      <alignment horizontal="center" vertical="center"/>
    </xf>
    <xf numFmtId="0" fontId="0" fillId="0" borderId="10" xfId="0" applyFont="1" applyBorder="1" applyAlignment="1">
      <alignment vertical="center"/>
    </xf>
    <xf numFmtId="0" fontId="3" fillId="33" borderId="11" xfId="62" applyFont="1" applyFill="1" applyBorder="1">
      <alignment vertical="center"/>
      <protection/>
    </xf>
    <xf numFmtId="0" fontId="3" fillId="0" borderId="22" xfId="62" applyFont="1" applyBorder="1">
      <alignment vertical="center"/>
      <protection/>
    </xf>
    <xf numFmtId="0" fontId="3" fillId="0" borderId="13" xfId="62" applyFont="1" applyBorder="1">
      <alignment vertical="center"/>
      <protection/>
    </xf>
    <xf numFmtId="0" fontId="3" fillId="0" borderId="14" xfId="62" applyFont="1" applyBorder="1">
      <alignment vertical="center"/>
      <protection/>
    </xf>
    <xf numFmtId="0" fontId="3" fillId="0" borderId="107" xfId="62" applyFont="1" applyBorder="1">
      <alignment vertical="center"/>
      <protection/>
    </xf>
    <xf numFmtId="0" fontId="0" fillId="0" borderId="109" xfId="62" applyFont="1" applyBorder="1">
      <alignment vertical="center"/>
      <protection/>
    </xf>
    <xf numFmtId="0" fontId="3" fillId="0" borderId="108" xfId="62" applyFont="1" applyBorder="1">
      <alignment vertical="center"/>
      <protection/>
    </xf>
    <xf numFmtId="0" fontId="3" fillId="0" borderId="109" xfId="62" applyFont="1" applyBorder="1">
      <alignment vertical="center"/>
      <protection/>
    </xf>
    <xf numFmtId="0" fontId="3" fillId="33" borderId="109" xfId="62" applyFont="1" applyFill="1" applyBorder="1">
      <alignment vertical="center"/>
      <protection/>
    </xf>
    <xf numFmtId="0" fontId="3" fillId="33" borderId="14" xfId="62" applyFont="1" applyFill="1" applyBorder="1">
      <alignment vertical="center"/>
      <protection/>
    </xf>
    <xf numFmtId="0" fontId="3" fillId="35" borderId="0" xfId="62" applyFont="1" applyFill="1" applyBorder="1">
      <alignment vertical="center"/>
      <protection/>
    </xf>
    <xf numFmtId="0" fontId="3" fillId="35" borderId="0" xfId="62" applyFont="1" applyFill="1" applyBorder="1" applyAlignment="1">
      <alignment horizontal="right" vertical="center"/>
      <protection/>
    </xf>
    <xf numFmtId="0" fontId="0" fillId="35" borderId="82" xfId="62" applyFont="1" applyFill="1" applyBorder="1">
      <alignment vertical="center"/>
      <protection/>
    </xf>
    <xf numFmtId="0" fontId="0" fillId="35" borderId="45" xfId="62" applyFont="1" applyFill="1" applyBorder="1">
      <alignment vertical="center"/>
      <protection/>
    </xf>
    <xf numFmtId="0" fontId="0" fillId="35" borderId="149" xfId="62" applyFont="1" applyFill="1" applyBorder="1">
      <alignment vertical="center"/>
      <protection/>
    </xf>
    <xf numFmtId="0" fontId="0" fillId="35" borderId="12" xfId="62" applyFont="1" applyFill="1" applyBorder="1">
      <alignment vertical="center"/>
      <protection/>
    </xf>
    <xf numFmtId="0" fontId="3" fillId="35" borderId="109" xfId="62" applyFont="1" applyFill="1" applyBorder="1">
      <alignment vertical="center"/>
      <protection/>
    </xf>
    <xf numFmtId="0" fontId="3" fillId="35" borderId="82" xfId="62" applyFont="1" applyFill="1" applyBorder="1">
      <alignment vertical="center"/>
      <protection/>
    </xf>
    <xf numFmtId="0" fontId="3" fillId="35" borderId="10" xfId="62" applyFont="1" applyFill="1" applyBorder="1" applyAlignment="1">
      <alignment horizontal="right" vertical="center"/>
      <protection/>
    </xf>
    <xf numFmtId="0" fontId="3" fillId="35" borderId="11" xfId="62" applyFont="1" applyFill="1" applyBorder="1">
      <alignment vertical="center"/>
      <protection/>
    </xf>
    <xf numFmtId="0" fontId="3" fillId="35" borderId="14" xfId="62" applyFont="1" applyFill="1" applyBorder="1">
      <alignment vertical="center"/>
      <protection/>
    </xf>
    <xf numFmtId="0" fontId="3" fillId="35" borderId="14" xfId="62" applyFont="1" applyFill="1" applyBorder="1" applyAlignment="1">
      <alignment horizontal="right" vertical="center"/>
      <protection/>
    </xf>
    <xf numFmtId="0" fontId="3" fillId="36" borderId="65" xfId="62" applyFont="1" applyFill="1" applyBorder="1" applyAlignment="1">
      <alignment horizontal="right" vertical="center"/>
      <protection/>
    </xf>
    <xf numFmtId="0" fontId="3" fillId="36" borderId="109" xfId="62" applyFont="1" applyFill="1" applyBorder="1" applyAlignment="1">
      <alignment horizontal="right" vertical="center"/>
      <protection/>
    </xf>
    <xf numFmtId="0" fontId="3" fillId="36" borderId="25" xfId="0" applyFont="1" applyFill="1" applyBorder="1" applyAlignment="1">
      <alignment horizontal="right" vertical="center"/>
    </xf>
    <xf numFmtId="0" fontId="1" fillId="33" borderId="11" xfId="62" applyFont="1" applyFill="1" applyBorder="1">
      <alignment vertical="center"/>
      <protection/>
    </xf>
    <xf numFmtId="0" fontId="0" fillId="33" borderId="14" xfId="62" applyFont="1" applyFill="1" applyBorder="1">
      <alignment vertical="center"/>
      <protection/>
    </xf>
    <xf numFmtId="0" fontId="3" fillId="0" borderId="10" xfId="62" applyFont="1" applyFill="1" applyBorder="1" applyAlignment="1">
      <alignment horizontal="right" vertical="center"/>
      <protection/>
    </xf>
    <xf numFmtId="0" fontId="3" fillId="0" borderId="0" xfId="62" applyFont="1" applyFill="1">
      <alignment vertical="center"/>
      <protection/>
    </xf>
    <xf numFmtId="0" fontId="9" fillId="0" borderId="0" xfId="0" applyFont="1" applyAlignment="1">
      <alignment horizontal="center" vertical="center"/>
    </xf>
    <xf numFmtId="0" fontId="4" fillId="0" borderId="11" xfId="0" applyFont="1" applyBorder="1" applyAlignment="1">
      <alignment horizontal="right" vertical="center" shrinkToFit="1"/>
    </xf>
    <xf numFmtId="0" fontId="9" fillId="0" borderId="11" xfId="0" applyFont="1" applyBorder="1" applyAlignment="1">
      <alignment horizontal="left" vertical="center"/>
    </xf>
    <xf numFmtId="0" fontId="0" fillId="0" borderId="88" xfId="62" applyFont="1" applyBorder="1" applyAlignment="1">
      <alignment horizontal="center" vertical="center"/>
      <protection/>
    </xf>
    <xf numFmtId="0" fontId="0" fillId="0" borderId="150" xfId="62" applyFont="1" applyBorder="1" applyAlignment="1">
      <alignment horizontal="center" vertical="center"/>
      <protection/>
    </xf>
    <xf numFmtId="0" fontId="0" fillId="0" borderId="151" xfId="62" applyFont="1" applyBorder="1" applyAlignment="1">
      <alignment horizontal="center" vertical="center"/>
      <protection/>
    </xf>
    <xf numFmtId="0" fontId="0" fillId="0" borderId="18" xfId="62" applyFont="1" applyBorder="1" applyAlignment="1">
      <alignment horizontal="center" vertical="center"/>
      <protection/>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07" xfId="0" applyBorder="1" applyAlignment="1">
      <alignment horizontal="left" vertical="center"/>
    </xf>
    <xf numFmtId="0" fontId="0" fillId="0" borderId="10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08" xfId="0" applyBorder="1" applyAlignment="1">
      <alignment horizontal="left" vertical="center" shrinkToFit="1"/>
    </xf>
    <xf numFmtId="0" fontId="0" fillId="0" borderId="109" xfId="0" applyBorder="1" applyAlignment="1">
      <alignment horizontal="left" vertical="center" shrinkToFit="1"/>
    </xf>
    <xf numFmtId="0" fontId="0" fillId="0" borderId="13"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horizontal="left" vertical="center" shrinkToFit="1"/>
    </xf>
    <xf numFmtId="0" fontId="0" fillId="0" borderId="107" xfId="0" applyBorder="1" applyAlignment="1">
      <alignment horizontal="center" vertical="center"/>
    </xf>
    <xf numFmtId="0" fontId="0" fillId="0" borderId="109" xfId="0" applyBorder="1" applyAlignment="1">
      <alignment horizontal="center" vertical="center"/>
    </xf>
    <xf numFmtId="0" fontId="0" fillId="0" borderId="107" xfId="0" applyBorder="1" applyAlignment="1">
      <alignment horizontal="center" vertical="center" shrinkToFit="1"/>
    </xf>
    <xf numFmtId="0" fontId="0" fillId="0" borderId="109" xfId="0" applyBorder="1" applyAlignment="1">
      <alignment horizontal="center" vertical="center" shrinkToFit="1"/>
    </xf>
    <xf numFmtId="0" fontId="0" fillId="0" borderId="108" xfId="0" applyBorder="1" applyAlignment="1">
      <alignment horizontal="center" vertical="center"/>
    </xf>
    <xf numFmtId="0" fontId="9"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9" fillId="0" borderId="22" xfId="0" applyFont="1" applyBorder="1" applyAlignment="1">
      <alignment horizontal="center" vertical="center"/>
    </xf>
    <xf numFmtId="0" fontId="8" fillId="0" borderId="102" xfId="0" applyFont="1" applyBorder="1" applyAlignment="1">
      <alignment horizontal="center" vertical="center"/>
    </xf>
    <xf numFmtId="0" fontId="9" fillId="0" borderId="7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87" xfId="0" applyFont="1" applyBorder="1" applyAlignment="1">
      <alignment horizontal="center" vertical="center"/>
    </xf>
    <xf numFmtId="0" fontId="9" fillId="0" borderId="62" xfId="0" applyFont="1" applyBorder="1" applyAlignment="1">
      <alignment horizontal="center" vertical="center"/>
    </xf>
    <xf numFmtId="0" fontId="9" fillId="0" borderId="64" xfId="0" applyFont="1" applyBorder="1" applyAlignment="1">
      <alignment horizontal="center" vertical="center"/>
    </xf>
    <xf numFmtId="0" fontId="9" fillId="0" borderId="152" xfId="0" applyFont="1" applyBorder="1" applyAlignment="1">
      <alignment horizontal="center" vertical="center"/>
    </xf>
    <xf numFmtId="0" fontId="8" fillId="0" borderId="118" xfId="0" applyFont="1" applyBorder="1" applyAlignment="1">
      <alignment horizontal="center" vertical="center"/>
    </xf>
    <xf numFmtId="0" fontId="9" fillId="0" borderId="23" xfId="0" applyFont="1" applyBorder="1" applyAlignment="1">
      <alignment horizontal="center" vertical="center"/>
    </xf>
    <xf numFmtId="0" fontId="9" fillId="0" borderId="92" xfId="0" applyFont="1" applyBorder="1" applyAlignment="1">
      <alignment horizontal="center" vertical="center"/>
    </xf>
    <xf numFmtId="0" fontId="8" fillId="0" borderId="120" xfId="0" applyFont="1" applyBorder="1" applyAlignment="1">
      <alignment horizontal="center" vertical="center"/>
    </xf>
    <xf numFmtId="0" fontId="9" fillId="0" borderId="153" xfId="0" applyFont="1" applyBorder="1" applyAlignment="1">
      <alignment horizontal="center" vertical="center"/>
    </xf>
    <xf numFmtId="0" fontId="9" fillId="0" borderId="80" xfId="0" applyFont="1" applyBorder="1" applyAlignment="1">
      <alignment horizontal="center" vertical="center"/>
    </xf>
    <xf numFmtId="0" fontId="9" fillId="0" borderId="107" xfId="0" applyFont="1" applyBorder="1" applyAlignment="1">
      <alignment horizontal="center" vertical="center"/>
    </xf>
    <xf numFmtId="0" fontId="7" fillId="0" borderId="94"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7" fillId="0" borderId="64" xfId="0" applyFont="1" applyBorder="1" applyAlignment="1">
      <alignment horizontal="center" vertical="center" wrapText="1" shrinkToFit="1"/>
    </xf>
    <xf numFmtId="0" fontId="4" fillId="0" borderId="87"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64" xfId="0" applyFont="1" applyBorder="1" applyAlignment="1">
      <alignment horizontal="center" vertical="center" wrapText="1" shrinkToFit="1"/>
    </xf>
    <xf numFmtId="0" fontId="4" fillId="0" borderId="52" xfId="0" applyFont="1" applyBorder="1" applyAlignment="1">
      <alignment horizontal="center" vertical="center" wrapText="1" shrinkToFit="1"/>
    </xf>
    <xf numFmtId="0" fontId="4" fillId="0" borderId="94" xfId="0" applyFont="1" applyBorder="1" applyAlignment="1">
      <alignment horizontal="center" vertical="center" wrapText="1" shrinkToFit="1"/>
    </xf>
    <xf numFmtId="0" fontId="7" fillId="0" borderId="52" xfId="0" applyFont="1" applyBorder="1" applyAlignment="1">
      <alignment horizontal="center" vertical="center" wrapText="1" shrinkToFit="1"/>
    </xf>
    <xf numFmtId="0" fontId="9" fillId="0" borderId="62" xfId="0" applyFont="1" applyFill="1" applyBorder="1" applyAlignment="1">
      <alignment horizontal="left" vertical="center" wrapText="1"/>
    </xf>
    <xf numFmtId="0" fontId="9" fillId="34" borderId="62" xfId="0" applyFont="1" applyFill="1" applyBorder="1" applyAlignment="1">
      <alignment horizontal="left" vertical="center" wrapText="1"/>
    </xf>
    <xf numFmtId="0" fontId="2" fillId="0" borderId="87" xfId="0" applyFont="1" applyBorder="1" applyAlignment="1">
      <alignment horizontal="center" vertical="center" wrapText="1" shrinkToFit="1"/>
    </xf>
    <xf numFmtId="0" fontId="2" fillId="0" borderId="62"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0" fontId="7" fillId="0" borderId="87" xfId="0" applyFont="1" applyBorder="1" applyAlignment="1">
      <alignment horizontal="center" vertical="center" wrapText="1" shrinkToFit="1"/>
    </xf>
    <xf numFmtId="0" fontId="6" fillId="0" borderId="30" xfId="0" applyFont="1" applyBorder="1" applyAlignment="1">
      <alignment horizontal="left" vertical="center" wrapText="1" shrinkToFit="1"/>
    </xf>
    <xf numFmtId="0" fontId="0" fillId="0" borderId="31" xfId="0" applyBorder="1" applyAlignment="1">
      <alignment vertical="center"/>
    </xf>
    <xf numFmtId="0" fontId="0" fillId="0" borderId="32" xfId="0" applyBorder="1" applyAlignment="1">
      <alignment vertical="center"/>
    </xf>
    <xf numFmtId="0" fontId="9" fillId="0" borderId="94" xfId="0" applyFont="1" applyBorder="1" applyAlignment="1">
      <alignment horizontal="center" vertical="center"/>
    </xf>
    <xf numFmtId="0" fontId="9" fillId="0" borderId="118" xfId="0" applyFont="1" applyBorder="1" applyAlignment="1">
      <alignment horizontal="center" vertical="center"/>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0" fillId="0" borderId="22"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6" fillId="0" borderId="31"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62"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4" fillId="0" borderId="152" xfId="0" applyFont="1" applyBorder="1" applyAlignment="1">
      <alignment horizontal="center" vertical="center"/>
    </xf>
    <xf numFmtId="0" fontId="4" fillId="0" borderId="118" xfId="0" applyFont="1" applyBorder="1" applyAlignment="1">
      <alignment horizontal="center" vertical="center"/>
    </xf>
    <xf numFmtId="0" fontId="4" fillId="0" borderId="120" xfId="0" applyFont="1" applyBorder="1" applyAlignment="1">
      <alignment horizontal="center" vertical="center"/>
    </xf>
    <xf numFmtId="0" fontId="4" fillId="0" borderId="23" xfId="0" applyFont="1" applyBorder="1" applyAlignment="1">
      <alignment horizontal="center" vertical="center"/>
    </xf>
    <xf numFmtId="0" fontId="4" fillId="0" borderId="92" xfId="0" applyFont="1" applyBorder="1" applyAlignment="1">
      <alignment horizontal="center" vertical="center"/>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122" xfId="0" applyFont="1" applyBorder="1" applyAlignment="1">
      <alignment horizontal="center" vertical="center"/>
    </xf>
    <xf numFmtId="0" fontId="4" fillId="0" borderId="30" xfId="0" applyFont="1" applyBorder="1" applyAlignment="1">
      <alignment horizontal="left" vertical="top" wrapText="1" shrinkToFit="1"/>
    </xf>
    <xf numFmtId="0" fontId="4" fillId="0" borderId="31" xfId="0" applyFont="1" applyBorder="1" applyAlignment="1">
      <alignment horizontal="left" vertical="top" wrapText="1" shrinkToFi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4" fillId="0" borderId="1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vertical="top" wrapText="1"/>
    </xf>
    <xf numFmtId="0" fontId="0" fillId="0" borderId="31" xfId="0" applyBorder="1" applyAlignment="1">
      <alignment vertical="top" wrapText="1"/>
    </xf>
    <xf numFmtId="0" fontId="9" fillId="0" borderId="107" xfId="61" applyFont="1" applyBorder="1" applyAlignment="1">
      <alignment horizontal="center" vertical="center"/>
      <protection/>
    </xf>
    <xf numFmtId="0" fontId="9" fillId="0" borderId="108" xfId="61" applyFont="1" applyBorder="1" applyAlignment="1">
      <alignment horizontal="center" vertical="center"/>
      <protection/>
    </xf>
    <xf numFmtId="0" fontId="9" fillId="0" borderId="121" xfId="61" applyFont="1" applyBorder="1" applyAlignment="1">
      <alignment horizontal="center" vertical="center"/>
      <protection/>
    </xf>
    <xf numFmtId="0" fontId="9" fillId="0" borderId="109" xfId="61" applyFont="1" applyBorder="1" applyAlignment="1">
      <alignment horizontal="center" vertical="center"/>
      <protection/>
    </xf>
    <xf numFmtId="0" fontId="9" fillId="0" borderId="108" xfId="61" applyFont="1" applyBorder="1" applyAlignment="1">
      <alignment horizontal="left" vertical="center"/>
      <protection/>
    </xf>
    <xf numFmtId="0" fontId="9" fillId="0" borderId="109" xfId="61" applyFont="1" applyBorder="1" applyAlignment="1">
      <alignment horizontal="left" vertical="center"/>
      <protection/>
    </xf>
    <xf numFmtId="0" fontId="9" fillId="0" borderId="19"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13"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107" xfId="61" applyFont="1" applyBorder="1" applyAlignment="1">
      <alignment horizontal="left" vertical="center"/>
      <protection/>
    </xf>
    <xf numFmtId="0" fontId="9" fillId="0" borderId="121" xfId="61" applyFont="1" applyBorder="1" applyAlignment="1">
      <alignment horizontal="left" vertical="center"/>
      <protection/>
    </xf>
    <xf numFmtId="0" fontId="9" fillId="0" borderId="19" xfId="61" applyFont="1" applyBorder="1" applyAlignment="1">
      <alignment horizontal="left" vertical="center" wrapText="1"/>
      <protection/>
    </xf>
    <xf numFmtId="0" fontId="9" fillId="0" borderId="20" xfId="61" applyFont="1" applyBorder="1" applyAlignment="1">
      <alignment horizontal="left" vertical="center" wrapText="1"/>
      <protection/>
    </xf>
    <xf numFmtId="0" fontId="9" fillId="0" borderId="122" xfId="61" applyFont="1" applyBorder="1" applyAlignment="1">
      <alignment horizontal="left" vertical="center" wrapText="1"/>
      <protection/>
    </xf>
    <xf numFmtId="0" fontId="9" fillId="0" borderId="19" xfId="61" applyFont="1" applyBorder="1" applyAlignment="1">
      <alignment horizontal="center" vertical="center" wrapText="1"/>
      <protection/>
    </xf>
    <xf numFmtId="0" fontId="9" fillId="0" borderId="20" xfId="61" applyFont="1" applyBorder="1" applyAlignment="1">
      <alignment horizontal="center" vertical="center" wrapText="1"/>
      <protection/>
    </xf>
    <xf numFmtId="0" fontId="9" fillId="0" borderId="21" xfId="61" applyFont="1" applyBorder="1" applyAlignment="1">
      <alignment horizontal="center" vertical="center" wrapText="1"/>
      <protection/>
    </xf>
    <xf numFmtId="0" fontId="9" fillId="0" borderId="10"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22" xfId="61" applyFont="1" applyBorder="1" applyAlignment="1">
      <alignment horizontal="center" vertical="center" wrapText="1"/>
      <protection/>
    </xf>
    <xf numFmtId="0" fontId="9" fillId="0" borderId="13" xfId="61" applyFont="1" applyBorder="1" applyAlignment="1">
      <alignment horizontal="center" vertical="center" wrapText="1"/>
      <protection/>
    </xf>
    <xf numFmtId="0" fontId="9" fillId="0" borderId="14" xfId="61" applyFont="1" applyBorder="1" applyAlignment="1">
      <alignment horizontal="center" vertical="center" wrapText="1"/>
      <protection/>
    </xf>
    <xf numFmtId="0" fontId="9" fillId="0" borderId="93" xfId="61" applyFont="1" applyBorder="1" applyAlignment="1">
      <alignment horizontal="center" vertical="center"/>
      <protection/>
    </xf>
    <xf numFmtId="0" fontId="9" fillId="0" borderId="155" xfId="61" applyFont="1" applyBorder="1" applyAlignment="1">
      <alignment horizontal="center" vertical="center"/>
      <protection/>
    </xf>
    <xf numFmtId="0" fontId="9" fillId="0" borderId="117" xfId="61" applyFont="1" applyBorder="1" applyAlignment="1">
      <alignment horizontal="center" vertical="center"/>
      <protection/>
    </xf>
    <xf numFmtId="0" fontId="9" fillId="0" borderId="118" xfId="61" applyFont="1" applyBorder="1" applyAlignment="1">
      <alignment horizontal="center" vertical="center"/>
      <protection/>
    </xf>
    <xf numFmtId="0" fontId="9" fillId="0" borderId="119" xfId="61" applyFont="1" applyBorder="1" applyAlignment="1">
      <alignment horizontal="center" vertical="center"/>
      <protection/>
    </xf>
    <xf numFmtId="0" fontId="9" fillId="0" borderId="21" xfId="61" applyFont="1" applyBorder="1" applyAlignment="1">
      <alignment horizontal="left" vertical="center" wrapText="1"/>
      <protection/>
    </xf>
    <xf numFmtId="0" fontId="9" fillId="0" borderId="22" xfId="61" applyFont="1" applyBorder="1" applyAlignment="1">
      <alignment horizontal="left" vertical="center" wrapText="1"/>
      <protection/>
    </xf>
    <xf numFmtId="0" fontId="9" fillId="0" borderId="13" xfId="61" applyFont="1" applyBorder="1" applyAlignment="1">
      <alignment horizontal="left" vertical="center" wrapText="1"/>
      <protection/>
    </xf>
    <xf numFmtId="0" fontId="9" fillId="0" borderId="14" xfId="61" applyFont="1" applyBorder="1" applyAlignment="1">
      <alignment horizontal="left" vertical="center" wrapText="1"/>
      <protection/>
    </xf>
    <xf numFmtId="0" fontId="9" fillId="0" borderId="156" xfId="61" applyFont="1" applyBorder="1" applyAlignment="1">
      <alignment horizontal="center" vertical="top" wrapText="1"/>
      <protection/>
    </xf>
    <xf numFmtId="0" fontId="9" fillId="0" borderId="157" xfId="61" applyFont="1" applyBorder="1" applyAlignment="1">
      <alignment horizontal="center" vertical="top" wrapText="1"/>
      <protection/>
    </xf>
    <xf numFmtId="0" fontId="9" fillId="0" borderId="158" xfId="61" applyFont="1" applyBorder="1" applyAlignment="1">
      <alignment horizontal="center" vertical="top" wrapText="1"/>
      <protection/>
    </xf>
    <xf numFmtId="0" fontId="9" fillId="0" borderId="19" xfId="61" applyFont="1" applyBorder="1" applyAlignment="1">
      <alignment horizontal="left" vertical="center"/>
      <protection/>
    </xf>
    <xf numFmtId="0" fontId="9" fillId="0" borderId="20" xfId="61" applyFont="1" applyBorder="1" applyAlignment="1">
      <alignment horizontal="left" vertical="center"/>
      <protection/>
    </xf>
    <xf numFmtId="0" fontId="9" fillId="0" borderId="21" xfId="61" applyFont="1" applyBorder="1" applyAlignment="1">
      <alignment horizontal="left" vertical="center"/>
      <protection/>
    </xf>
    <xf numFmtId="0" fontId="9" fillId="0" borderId="91" xfId="61" applyFont="1" applyBorder="1" applyAlignment="1">
      <alignment horizontal="left" vertical="center"/>
      <protection/>
    </xf>
    <xf numFmtId="0" fontId="9" fillId="0" borderId="28" xfId="61" applyFont="1" applyBorder="1" applyAlignment="1">
      <alignment horizontal="left" vertical="center"/>
      <protection/>
    </xf>
    <xf numFmtId="0" fontId="9" fillId="0" borderId="71" xfId="61" applyFont="1" applyBorder="1" applyAlignment="1">
      <alignment horizontal="left" vertical="center"/>
      <protection/>
    </xf>
    <xf numFmtId="0" fontId="9" fillId="0" borderId="10" xfId="61" applyFont="1" applyBorder="1" applyAlignment="1">
      <alignment horizontal="left" vertical="center"/>
      <protection/>
    </xf>
    <xf numFmtId="0" fontId="9" fillId="0" borderId="0" xfId="61" applyFont="1" applyBorder="1" applyAlignment="1">
      <alignment horizontal="left" vertical="center"/>
      <protection/>
    </xf>
    <xf numFmtId="0" fontId="9" fillId="0" borderId="11" xfId="61" applyFont="1" applyBorder="1" applyAlignment="1">
      <alignment horizontal="left" vertical="center"/>
      <protection/>
    </xf>
    <xf numFmtId="0" fontId="9" fillId="0" borderId="36" xfId="61" applyFont="1" applyBorder="1" applyAlignment="1">
      <alignment horizontal="center" vertical="top" wrapText="1"/>
      <protection/>
    </xf>
    <xf numFmtId="0" fontId="9" fillId="0" borderId="35" xfId="61" applyFont="1" applyBorder="1">
      <alignment/>
      <protection/>
    </xf>
    <xf numFmtId="0" fontId="9" fillId="0" borderId="37" xfId="61" applyFont="1" applyBorder="1">
      <alignment/>
      <protection/>
    </xf>
    <xf numFmtId="0" fontId="9" fillId="0" borderId="120" xfId="61" applyFont="1" applyBorder="1" applyAlignment="1">
      <alignment horizontal="center" vertical="center"/>
      <protection/>
    </xf>
    <xf numFmtId="0" fontId="9" fillId="0" borderId="54"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0" xfId="61" applyFont="1" applyBorder="1" applyAlignment="1">
      <alignment horizontal="center" vertical="center"/>
      <protection/>
    </xf>
    <xf numFmtId="0" fontId="9" fillId="0" borderId="11" xfId="61" applyFont="1" applyBorder="1" applyAlignment="1">
      <alignment horizontal="center" vertical="center"/>
      <protection/>
    </xf>
    <xf numFmtId="0" fontId="14" fillId="0" borderId="0" xfId="61" applyFont="1" applyBorder="1" applyAlignment="1">
      <alignment horizontal="center"/>
      <protection/>
    </xf>
    <xf numFmtId="0" fontId="9" fillId="0" borderId="159" xfId="61" applyFont="1" applyBorder="1">
      <alignment/>
      <protection/>
    </xf>
    <xf numFmtId="0" fontId="9" fillId="0" borderId="157" xfId="61" applyFont="1" applyBorder="1">
      <alignment/>
      <protection/>
    </xf>
    <xf numFmtId="0" fontId="9" fillId="0" borderId="160" xfId="61" applyFont="1" applyBorder="1" applyAlignment="1">
      <alignment horizontal="center" vertical="center"/>
      <protection/>
    </xf>
    <xf numFmtId="0" fontId="9" fillId="0" borderId="161" xfId="61" applyFont="1" applyBorder="1" applyAlignment="1">
      <alignment horizontal="center" vertical="center"/>
      <protection/>
    </xf>
    <xf numFmtId="0" fontId="9" fillId="0" borderId="162" xfId="61" applyFont="1" applyBorder="1" applyAlignment="1">
      <alignment horizontal="center" vertical="center"/>
      <protection/>
    </xf>
    <xf numFmtId="0" fontId="9" fillId="0" borderId="163" xfId="61" applyFont="1" applyBorder="1" applyAlignment="1">
      <alignment horizontal="center" vertical="center"/>
      <protection/>
    </xf>
    <xf numFmtId="0" fontId="16" fillId="0" borderId="0" xfId="61" applyFont="1" applyBorder="1" applyAlignment="1">
      <alignment horizontal="right"/>
      <protection/>
    </xf>
    <xf numFmtId="0" fontId="9" fillId="0" borderId="0" xfId="61" applyFont="1" applyBorder="1" applyAlignment="1">
      <alignment horizontal="right"/>
      <protection/>
    </xf>
    <xf numFmtId="0" fontId="8" fillId="0" borderId="24" xfId="61" applyFont="1" applyBorder="1" applyAlignment="1">
      <alignment horizontal="center"/>
      <protection/>
    </xf>
    <xf numFmtId="0" fontId="8" fillId="0" borderId="24" xfId="61" applyFont="1" applyBorder="1" applyAlignment="1">
      <alignment horizontal="left"/>
      <protection/>
    </xf>
    <xf numFmtId="0" fontId="9" fillId="0" borderId="110" xfId="61" applyFont="1" applyBorder="1" applyAlignment="1">
      <alignment horizontal="left" vertical="center" wrapText="1"/>
      <protection/>
    </xf>
    <xf numFmtId="0" fontId="9" fillId="0" borderId="164" xfId="61" applyFont="1" applyBorder="1" applyAlignment="1">
      <alignment horizontal="left" vertical="center" wrapText="1"/>
      <protection/>
    </xf>
    <xf numFmtId="0" fontId="9" fillId="0" borderId="165" xfId="61" applyFont="1" applyBorder="1" applyAlignment="1">
      <alignment horizontal="left" vertical="center"/>
      <protection/>
    </xf>
    <xf numFmtId="0" fontId="9" fillId="0" borderId="113" xfId="61" applyFont="1" applyBorder="1" applyAlignment="1">
      <alignment horizontal="left" vertical="center"/>
      <protection/>
    </xf>
    <xf numFmtId="0" fontId="9" fillId="0" borderId="166" xfId="61" applyFont="1" applyBorder="1" applyAlignment="1">
      <alignment horizontal="left" vertical="center"/>
      <protection/>
    </xf>
    <xf numFmtId="0" fontId="9" fillId="0" borderId="167" xfId="61" applyFont="1" applyBorder="1" applyAlignment="1">
      <alignment horizontal="center" vertical="center"/>
      <protection/>
    </xf>
    <xf numFmtId="0" fontId="9" fillId="0" borderId="118" xfId="61" applyFont="1" applyBorder="1" applyAlignment="1">
      <alignment horizontal="left" vertical="center"/>
      <protection/>
    </xf>
    <xf numFmtId="0" fontId="9" fillId="0" borderId="117" xfId="61" applyFont="1" applyBorder="1" applyAlignment="1">
      <alignment horizontal="left" vertical="center"/>
      <protection/>
    </xf>
    <xf numFmtId="0" fontId="9" fillId="0" borderId="122" xfId="61" applyFont="1" applyBorder="1" applyAlignment="1">
      <alignment horizontal="left" vertical="center"/>
      <protection/>
    </xf>
    <xf numFmtId="0" fontId="9" fillId="0" borderId="22" xfId="61" applyFont="1" applyBorder="1" applyAlignment="1">
      <alignment horizontal="left" vertical="center"/>
      <protection/>
    </xf>
    <xf numFmtId="0" fontId="9" fillId="0" borderId="13" xfId="61" applyFont="1" applyBorder="1" applyAlignment="1">
      <alignment horizontal="left" vertical="center"/>
      <protection/>
    </xf>
    <xf numFmtId="0" fontId="9" fillId="0" borderId="102" xfId="61" applyFont="1" applyBorder="1" applyAlignment="1">
      <alignment horizontal="left" vertical="center"/>
      <protection/>
    </xf>
    <xf numFmtId="0" fontId="9" fillId="0" borderId="88" xfId="61" applyFont="1" applyBorder="1" applyAlignment="1">
      <alignment horizontal="left" vertical="center"/>
      <protection/>
    </xf>
    <xf numFmtId="0" fontId="9" fillId="0" borderId="66" xfId="61" applyFont="1" applyBorder="1" applyAlignment="1">
      <alignment horizontal="left" vertical="center"/>
      <protection/>
    </xf>
    <xf numFmtId="0" fontId="9" fillId="0" borderId="124" xfId="61" applyFont="1" applyBorder="1" applyAlignment="1">
      <alignment horizontal="left" vertical="center"/>
      <protection/>
    </xf>
    <xf numFmtId="0" fontId="9" fillId="0" borderId="19" xfId="61" applyFont="1" applyBorder="1" applyAlignment="1">
      <alignment horizontal="left" vertical="top" wrapText="1"/>
      <protection/>
    </xf>
    <xf numFmtId="0" fontId="9" fillId="0" borderId="20" xfId="61" applyFont="1" applyBorder="1" applyAlignment="1">
      <alignment horizontal="left" vertical="top" wrapText="1"/>
      <protection/>
    </xf>
    <xf numFmtId="0" fontId="9" fillId="0" borderId="21" xfId="61" applyFont="1" applyBorder="1" applyAlignment="1">
      <alignment horizontal="left" vertical="top" wrapText="1"/>
      <protection/>
    </xf>
    <xf numFmtId="0" fontId="9" fillId="0" borderId="10" xfId="61" applyFont="1" applyBorder="1" applyAlignment="1">
      <alignment horizontal="left" vertical="top" wrapText="1"/>
      <protection/>
    </xf>
    <xf numFmtId="0" fontId="9" fillId="0" borderId="0" xfId="61" applyFont="1" applyBorder="1" applyAlignment="1">
      <alignment horizontal="left" vertical="top" wrapText="1"/>
      <protection/>
    </xf>
    <xf numFmtId="0" fontId="9" fillId="0" borderId="11" xfId="61" applyFont="1" applyBorder="1" applyAlignment="1">
      <alignment horizontal="left" vertical="top" wrapText="1"/>
      <protection/>
    </xf>
    <xf numFmtId="0" fontId="9" fillId="0" borderId="81" xfId="61" applyFont="1" applyBorder="1" applyAlignment="1">
      <alignment horizontal="left" vertical="top" wrapText="1"/>
      <protection/>
    </xf>
    <xf numFmtId="0" fontId="9" fillId="0" borderId="29" xfId="61" applyFont="1" applyBorder="1" applyAlignment="1">
      <alignment horizontal="left" vertical="top" wrapText="1"/>
      <protection/>
    </xf>
    <xf numFmtId="0" fontId="9" fillId="0" borderId="72" xfId="61" applyFont="1" applyBorder="1" applyAlignment="1">
      <alignment horizontal="left" vertical="top" wrapText="1"/>
      <protection/>
    </xf>
    <xf numFmtId="0" fontId="9" fillId="0" borderId="168" xfId="61" applyFont="1" applyBorder="1" applyAlignment="1">
      <alignment horizontal="left" vertical="center"/>
      <protection/>
    </xf>
    <xf numFmtId="0" fontId="9" fillId="0" borderId="69" xfId="61" applyFont="1" applyBorder="1" applyAlignment="1">
      <alignment horizontal="left" vertical="center"/>
      <protection/>
    </xf>
    <xf numFmtId="0" fontId="9" fillId="0" borderId="57" xfId="61" applyFont="1" applyBorder="1" applyAlignment="1">
      <alignment horizontal="left" vertical="center"/>
      <protection/>
    </xf>
    <xf numFmtId="0" fontId="9" fillId="0" borderId="151" xfId="61" applyFont="1" applyBorder="1" applyAlignment="1">
      <alignment horizontal="left" vertical="center"/>
      <protection/>
    </xf>
    <xf numFmtId="0" fontId="9" fillId="0" borderId="60" xfId="61" applyFont="1" applyBorder="1" applyAlignment="1">
      <alignment horizontal="left" vertical="center"/>
      <protection/>
    </xf>
    <xf numFmtId="0" fontId="9" fillId="0" borderId="125"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原本】施工状況報告書　木造　在来　New　v" xfId="61"/>
    <cellStyle name="標準_Sheet2" xfId="62"/>
    <cellStyle name="Followed Hyperlink" xfId="63"/>
    <cellStyle name="良い" xfId="64"/>
  </cellStyles>
  <dxfs count="63">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oki%20yamamoto\Downloads\&#21508;&#27083;&#36896;&#21407;&#26412;\&#26045;&#24037;&#29366;&#27841;&#22577;&#21578;&#26360;&#65288;&#36600;&#32068;&#24037;&#27861;&#65289;%20NewV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006\kkkse\&#9675;&#24615;&#33021;&#12539;&#12501;&#12521;&#12483;&#12488;%20&#20182;&#31995;\&#9733;&#24615;&#33021;\&#24615;&#33021;&#35413;&#20385;%20&#65288;&#23529;&#26619;&#12484;&#12540;&#12523;&#65289;\&#24314;&#35373;&#35413;&#20385;\&#26045;&#24037;&#29366;&#27841;&#22577;&#21578;&#26360;KKK\Close\&#26045;&#24037;&#29366;&#27841;&#22577;&#21578;&#26360;&#65288;&#36600;&#32068;&#24037;&#27861;&#65289;%20NewV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iroki%20yamamoto\Downloads\&#21508;&#27083;&#36896;&#21407;&#26412;\&#21508;&#27083;&#36896;&#21407;&#26412;\&#26045;&#24037;&#29366;&#27841;&#22577;&#21578;&#26360;&#65288;&#36600;&#32068;&#24037;&#27861;&#65289;%20NewV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等級及び申請者"/>
      <sheetName val="表紙戸建 "/>
      <sheetName val="木造"/>
      <sheetName val="木造 五面"/>
      <sheetName val="木造 八面"/>
      <sheetName val="リスト"/>
    </sheetNames>
    <sheetDataSet>
      <sheetData sheetId="5">
        <row r="1">
          <cell r="A1" t="str">
            <v>基礎配筋工事の完了時</v>
          </cell>
        </row>
        <row r="2">
          <cell r="A2" t="str">
            <v>躯体工事の完了時</v>
          </cell>
        </row>
        <row r="3">
          <cell r="A3" t="str">
            <v>下地張り直前工事の完了時</v>
          </cell>
        </row>
        <row r="4">
          <cell r="A4" t="str">
            <v>竣工時</v>
          </cell>
        </row>
        <row r="5">
          <cell r="A5" t="str">
            <v>居室内装仕上工事の完了後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等級及び申請者"/>
      <sheetName val="表紙戸建 "/>
      <sheetName val="木造"/>
      <sheetName val="木造 五面"/>
      <sheetName val="木造 八面"/>
      <sheetName val="リスト"/>
    </sheetNames>
    <sheetDataSet>
      <sheetData sheetId="5">
        <row r="1">
          <cell r="A1" t="str">
            <v>基礎配筋工事の完了時</v>
          </cell>
        </row>
        <row r="2">
          <cell r="A2" t="str">
            <v>躯体工事の完了時</v>
          </cell>
        </row>
        <row r="3">
          <cell r="A3" t="str">
            <v>下地張り直前工事の完了時</v>
          </cell>
        </row>
        <row r="4">
          <cell r="A4" t="str">
            <v>竣工時</v>
          </cell>
        </row>
        <row r="5">
          <cell r="A5" t="str">
            <v>居室内装仕上工事の完了後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等級及び申請者"/>
      <sheetName val="表紙戸建 "/>
      <sheetName val="木造"/>
      <sheetName val="木造 五面"/>
      <sheetName val="木造 八面"/>
      <sheetName val="リスト"/>
    </sheetNames>
    <sheetDataSet>
      <sheetData sheetId="5">
        <row r="1">
          <cell r="A1" t="str">
            <v>基礎配筋工事の完了時</v>
          </cell>
        </row>
        <row r="2">
          <cell r="A2" t="str">
            <v>躯体工事の完了時</v>
          </cell>
        </row>
        <row r="3">
          <cell r="A3" t="str">
            <v>下地張り直前工事の完了時</v>
          </cell>
        </row>
        <row r="4">
          <cell r="A4" t="str">
            <v>竣工時</v>
          </cell>
        </row>
        <row r="5">
          <cell r="A5" t="str">
            <v>居室内装仕上工事の完了後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A1">
      <selection activeCell="E2" sqref="E2"/>
    </sheetView>
  </sheetViews>
  <sheetFormatPr defaultColWidth="9" defaultRowHeight="13.5" customHeight="1"/>
  <cols>
    <col min="1" max="1" width="9" style="4" customWidth="1"/>
    <col min="2" max="2" width="11.19921875" style="4" customWidth="1"/>
    <col min="3" max="3" width="8.796875" style="4" customWidth="1"/>
    <col min="4" max="4" width="8.09765625" style="4" customWidth="1"/>
    <col min="5" max="5" width="10" style="4" customWidth="1"/>
    <col min="6" max="6" width="9.296875" style="4" customWidth="1"/>
    <col min="7" max="7" width="10" style="4" customWidth="1"/>
    <col min="8" max="8" width="12.3984375" style="4" customWidth="1"/>
    <col min="9" max="9" width="44.296875" style="4" customWidth="1"/>
    <col min="10" max="16384" width="9" style="4" customWidth="1"/>
  </cols>
  <sheetData>
    <row r="1" spans="1:9" ht="13.5" customHeight="1">
      <c r="A1" s="7"/>
      <c r="B1" s="7"/>
      <c r="C1" s="7"/>
      <c r="D1" s="7"/>
      <c r="E1" s="12" t="s">
        <v>17</v>
      </c>
      <c r="F1" s="11"/>
      <c r="G1" s="5"/>
      <c r="H1" s="3"/>
      <c r="I1" s="3"/>
    </row>
    <row r="2" spans="1:9" ht="13.5" customHeight="1">
      <c r="A2" s="7"/>
      <c r="B2" s="7"/>
      <c r="C2" s="7"/>
      <c r="D2" s="7"/>
      <c r="E2" s="419">
        <v>3</v>
      </c>
      <c r="F2" s="420" t="str">
        <f>E2&amp;"階建"</f>
        <v>3階建</v>
      </c>
      <c r="G2" s="5"/>
      <c r="H2" s="3"/>
      <c r="I2" s="3"/>
    </row>
    <row r="3" spans="1:9" ht="13.5" customHeight="1">
      <c r="A3" s="7"/>
      <c r="B3" s="7"/>
      <c r="C3" s="7"/>
      <c r="D3" s="7"/>
      <c r="E3" s="11"/>
      <c r="F3" s="20"/>
      <c r="G3" s="5"/>
      <c r="H3" s="3"/>
      <c r="I3" s="3"/>
    </row>
    <row r="4" spans="1:9" s="2" customFormat="1" ht="13.5" customHeight="1">
      <c r="A4" s="1"/>
      <c r="B4" s="1"/>
      <c r="C4" s="1"/>
      <c r="D4" s="1"/>
      <c r="E4" s="1" t="s">
        <v>0</v>
      </c>
      <c r="F4" s="9" t="s">
        <v>0</v>
      </c>
      <c r="G4" s="1"/>
      <c r="H4" s="1"/>
      <c r="I4" s="1"/>
    </row>
    <row r="5" spans="1:9" s="2" customFormat="1" ht="13.5" customHeight="1">
      <c r="A5" s="413" t="s">
        <v>1</v>
      </c>
      <c r="B5" s="415"/>
      <c r="C5" s="416"/>
      <c r="D5" s="425" t="s">
        <v>664</v>
      </c>
      <c r="E5" s="426">
        <v>3</v>
      </c>
      <c r="F5" s="427" t="str">
        <f>IF(E5&lt;6,"等級"&amp;E5,E5)</f>
        <v>等級3</v>
      </c>
      <c r="G5" s="441" t="s">
        <v>2</v>
      </c>
      <c r="H5" s="442"/>
      <c r="I5" s="421"/>
    </row>
    <row r="6" spans="1:9" s="2" customFormat="1" ht="13.5" customHeight="1">
      <c r="A6" s="22" t="s">
        <v>655</v>
      </c>
      <c r="B6" s="23"/>
      <c r="C6" s="24"/>
      <c r="D6" s="25" t="s">
        <v>665</v>
      </c>
      <c r="E6" s="431" t="s">
        <v>479</v>
      </c>
      <c r="F6" s="19"/>
      <c r="G6" s="443" t="s">
        <v>3</v>
      </c>
      <c r="H6" s="444"/>
      <c r="I6" s="422"/>
    </row>
    <row r="7" spans="1:9" s="2" customFormat="1" ht="13.5" customHeight="1">
      <c r="A7" s="410"/>
      <c r="B7" s="411"/>
      <c r="C7" s="412"/>
      <c r="D7" s="418"/>
      <c r="E7" s="418" t="s">
        <v>666</v>
      </c>
      <c r="F7" s="19" t="str">
        <f>IF(E7&lt;6,"等級"&amp;E7,E7)</f>
        <v>-</v>
      </c>
      <c r="G7" s="15" t="s">
        <v>6</v>
      </c>
      <c r="H7" s="18" t="s">
        <v>7</v>
      </c>
      <c r="I7" s="422"/>
    </row>
    <row r="8" spans="1:9" s="2" customFormat="1" ht="13.5" customHeight="1">
      <c r="A8" s="413" t="s">
        <v>4</v>
      </c>
      <c r="B8" s="415"/>
      <c r="C8" s="416"/>
      <c r="D8" s="425" t="s">
        <v>664</v>
      </c>
      <c r="E8" s="425" t="s">
        <v>5</v>
      </c>
      <c r="F8" s="427" t="str">
        <f>E8</f>
        <v>その他</v>
      </c>
      <c r="G8" s="16"/>
      <c r="H8" s="41" t="s">
        <v>8</v>
      </c>
      <c r="I8" s="423"/>
    </row>
    <row r="9" spans="1:9" s="2" customFormat="1" ht="13.5" customHeight="1">
      <c r="A9" s="22" t="s">
        <v>656</v>
      </c>
      <c r="B9" s="23"/>
      <c r="C9" s="24"/>
      <c r="D9" s="25" t="s">
        <v>665</v>
      </c>
      <c r="E9" s="431" t="s">
        <v>479</v>
      </c>
      <c r="F9" s="436"/>
      <c r="G9" s="16"/>
      <c r="H9" s="40" t="s">
        <v>57</v>
      </c>
      <c r="I9" s="424"/>
    </row>
    <row r="10" spans="1:9" s="2" customFormat="1" ht="13.5" customHeight="1">
      <c r="A10" s="410"/>
      <c r="B10" s="411"/>
      <c r="C10" s="412"/>
      <c r="D10" s="418"/>
      <c r="E10" s="10" t="s">
        <v>666</v>
      </c>
      <c r="F10" s="19" t="str">
        <f aca="true" t="shared" si="0" ref="F10:F23">IF(E10&lt;6,"等級"&amp;E10,E10)</f>
        <v>-</v>
      </c>
      <c r="G10" s="16"/>
      <c r="H10" s="18" t="s">
        <v>10</v>
      </c>
      <c r="I10" s="422"/>
    </row>
    <row r="11" spans="1:9" s="2" customFormat="1" ht="13.5" customHeight="1">
      <c r="A11" s="22" t="s">
        <v>657</v>
      </c>
      <c r="B11" s="23"/>
      <c r="C11" s="24"/>
      <c r="D11" s="25" t="s">
        <v>665</v>
      </c>
      <c r="E11" s="431" t="s">
        <v>479</v>
      </c>
      <c r="F11" s="436"/>
      <c r="G11" s="17"/>
      <c r="H11" s="13" t="s">
        <v>11</v>
      </c>
      <c r="I11" s="14"/>
    </row>
    <row r="12" spans="1:8" s="2" customFormat="1" ht="13.5" customHeight="1">
      <c r="A12" s="410"/>
      <c r="B12" s="411"/>
      <c r="C12" s="412"/>
      <c r="D12" s="418"/>
      <c r="E12" s="10" t="s">
        <v>666</v>
      </c>
      <c r="F12" s="19" t="str">
        <f t="shared" si="0"/>
        <v>-</v>
      </c>
      <c r="G12" s="1"/>
      <c r="H12" s="1"/>
    </row>
    <row r="13" spans="1:9" s="2" customFormat="1" ht="13.5" customHeight="1">
      <c r="A13" s="22" t="s">
        <v>658</v>
      </c>
      <c r="B13" s="23"/>
      <c r="C13" s="24"/>
      <c r="D13" s="25" t="s">
        <v>665</v>
      </c>
      <c r="E13" s="431" t="s">
        <v>479</v>
      </c>
      <c r="F13" s="436"/>
      <c r="G13" s="1"/>
      <c r="H13" s="1"/>
      <c r="I13" s="1"/>
    </row>
    <row r="14" spans="1:9" s="2" customFormat="1" ht="13.5" customHeight="1">
      <c r="A14" s="410"/>
      <c r="B14" s="411"/>
      <c r="C14" s="412"/>
      <c r="D14" s="418"/>
      <c r="E14" s="10" t="s">
        <v>666</v>
      </c>
      <c r="F14" s="19" t="str">
        <f t="shared" si="0"/>
        <v>-</v>
      </c>
      <c r="G14" s="1"/>
      <c r="H14" s="1"/>
      <c r="I14" s="1"/>
    </row>
    <row r="15" spans="1:9" s="2" customFormat="1" ht="13.5" customHeight="1">
      <c r="A15" s="22" t="s">
        <v>659</v>
      </c>
      <c r="B15" s="23"/>
      <c r="C15" s="24"/>
      <c r="D15" s="25" t="s">
        <v>665</v>
      </c>
      <c r="E15" s="431" t="s">
        <v>479</v>
      </c>
      <c r="F15" s="436"/>
      <c r="G15" s="1"/>
      <c r="H15" s="1" t="s">
        <v>672</v>
      </c>
      <c r="I15" s="1"/>
    </row>
    <row r="16" spans="1:9" s="2" customFormat="1" ht="13.5" customHeight="1">
      <c r="A16" s="410"/>
      <c r="B16" s="411"/>
      <c r="C16" s="412"/>
      <c r="D16" s="418"/>
      <c r="E16" s="10" t="str">
        <f>IF(E2&lt;3,"該当なし",IF(E15="否選択","-","その他"))</f>
        <v>-</v>
      </c>
      <c r="F16" s="19" t="str">
        <f t="shared" si="0"/>
        <v>-</v>
      </c>
      <c r="G16" s="1"/>
      <c r="H16" s="1" t="s">
        <v>673</v>
      </c>
      <c r="I16" s="1"/>
    </row>
    <row r="17" spans="1:9" s="2" customFormat="1" ht="13.5" customHeight="1">
      <c r="A17" s="22" t="s">
        <v>660</v>
      </c>
      <c r="B17" s="23"/>
      <c r="C17" s="24"/>
      <c r="D17" s="25" t="s">
        <v>665</v>
      </c>
      <c r="E17" s="431" t="s">
        <v>479</v>
      </c>
      <c r="F17" s="436"/>
      <c r="G17" s="1"/>
      <c r="H17" s="2" t="s">
        <v>674</v>
      </c>
      <c r="I17" s="1"/>
    </row>
    <row r="18" spans="1:9" s="2" customFormat="1" ht="13.5" customHeight="1">
      <c r="A18" s="410"/>
      <c r="B18" s="411"/>
      <c r="C18" s="412"/>
      <c r="D18" s="418"/>
      <c r="E18" s="10" t="s">
        <v>666</v>
      </c>
      <c r="F18" s="19" t="str">
        <f t="shared" si="0"/>
        <v>-</v>
      </c>
      <c r="G18" s="1"/>
      <c r="H18" s="2" t="s">
        <v>675</v>
      </c>
      <c r="I18" s="1"/>
    </row>
    <row r="19" spans="1:9" ht="13.5" customHeight="1">
      <c r="A19" s="22" t="s">
        <v>661</v>
      </c>
      <c r="B19" s="23"/>
      <c r="C19" s="24"/>
      <c r="D19" s="25" t="s">
        <v>665</v>
      </c>
      <c r="E19" s="431" t="s">
        <v>479</v>
      </c>
      <c r="F19" s="436"/>
      <c r="G19" s="1"/>
      <c r="H19" s="1" t="s">
        <v>676</v>
      </c>
      <c r="I19" s="1"/>
    </row>
    <row r="20" spans="1:9" ht="13.5" customHeight="1">
      <c r="A20" s="410"/>
      <c r="B20" s="411"/>
      <c r="C20" s="412"/>
      <c r="D20" s="418"/>
      <c r="E20" s="10" t="s">
        <v>666</v>
      </c>
      <c r="F20" s="19" t="str">
        <f t="shared" si="0"/>
        <v>-</v>
      </c>
      <c r="G20" s="1"/>
      <c r="H20" s="1" t="s">
        <v>677</v>
      </c>
      <c r="I20" s="157"/>
    </row>
    <row r="21" spans="1:9" ht="13.5" customHeight="1">
      <c r="A21" s="413" t="s">
        <v>12</v>
      </c>
      <c r="B21" s="415"/>
      <c r="C21" s="416"/>
      <c r="D21" s="425" t="s">
        <v>664</v>
      </c>
      <c r="E21" s="426">
        <v>1</v>
      </c>
      <c r="F21" s="427" t="str">
        <f t="shared" si="0"/>
        <v>等級1</v>
      </c>
      <c r="G21" s="5"/>
      <c r="H21" s="295" t="s">
        <v>678</v>
      </c>
      <c r="I21" s="157"/>
    </row>
    <row r="22" spans="1:9" ht="13.5" customHeight="1">
      <c r="A22" s="413" t="s">
        <v>13</v>
      </c>
      <c r="B22" s="415"/>
      <c r="C22" s="416"/>
      <c r="D22" s="425" t="s">
        <v>664</v>
      </c>
      <c r="E22" s="426">
        <v>1</v>
      </c>
      <c r="F22" s="427" t="str">
        <f t="shared" si="0"/>
        <v>等級1</v>
      </c>
      <c r="G22" s="5"/>
      <c r="H22" s="158" t="s">
        <v>679</v>
      </c>
      <c r="I22" s="157"/>
    </row>
    <row r="23" spans="1:9" ht="13.5" customHeight="1">
      <c r="A23" s="6" t="s">
        <v>681</v>
      </c>
      <c r="B23" s="7"/>
      <c r="C23" s="8"/>
      <c r="D23" s="428" t="s">
        <v>664</v>
      </c>
      <c r="E23" s="426">
        <v>1</v>
      </c>
      <c r="F23" s="427" t="str">
        <f t="shared" si="0"/>
        <v>等級1</v>
      </c>
      <c r="G23" s="5"/>
      <c r="H23" s="157" t="s">
        <v>478</v>
      </c>
      <c r="I23" s="157"/>
    </row>
    <row r="24" spans="1:9" ht="13.5" customHeight="1">
      <c r="A24" s="410" t="s">
        <v>14</v>
      </c>
      <c r="B24" s="411"/>
      <c r="C24" s="412"/>
      <c r="D24" s="429"/>
      <c r="E24" s="430">
        <v>6</v>
      </c>
      <c r="F24" s="427" t="str">
        <f>"地域区分"&amp;E24</f>
        <v>地域区分6</v>
      </c>
      <c r="G24" s="5"/>
      <c r="H24" s="157" t="s">
        <v>266</v>
      </c>
      <c r="I24" s="157"/>
    </row>
    <row r="25" spans="1:9" ht="13.5" customHeight="1">
      <c r="A25" s="6" t="s">
        <v>662</v>
      </c>
      <c r="B25" s="7"/>
      <c r="C25" s="8"/>
      <c r="D25" s="409" t="s">
        <v>665</v>
      </c>
      <c r="E25" s="431" t="s">
        <v>479</v>
      </c>
      <c r="F25" s="436"/>
      <c r="G25" s="5"/>
      <c r="H25" s="157"/>
      <c r="I25" s="3"/>
    </row>
    <row r="26" spans="1:9" ht="13.5" customHeight="1">
      <c r="A26" s="6"/>
      <c r="B26" s="7"/>
      <c r="C26" s="8" t="s">
        <v>15</v>
      </c>
      <c r="D26" s="409"/>
      <c r="E26" s="156" t="s">
        <v>666</v>
      </c>
      <c r="F26" s="19" t="str">
        <f>IF(E26&lt;6,"等級"&amp;E26,E26)</f>
        <v>-</v>
      </c>
      <c r="G26" s="3"/>
      <c r="H26" s="3"/>
      <c r="I26" s="3"/>
    </row>
    <row r="27" spans="1:9" ht="13.5" customHeight="1">
      <c r="A27" s="410"/>
      <c r="B27" s="411"/>
      <c r="C27" s="412" t="s">
        <v>16</v>
      </c>
      <c r="D27" s="418"/>
      <c r="E27" s="418" t="s">
        <v>666</v>
      </c>
      <c r="F27" s="19" t="str">
        <f>IF(E27&lt;6,"等級"&amp;E27,E27)</f>
        <v>-</v>
      </c>
      <c r="I27" s="3"/>
    </row>
    <row r="28" spans="1:9" ht="13.5" customHeight="1">
      <c r="A28" s="413" t="s">
        <v>667</v>
      </c>
      <c r="B28" s="415"/>
      <c r="C28" s="416"/>
      <c r="D28" s="417" t="s">
        <v>665</v>
      </c>
      <c r="E28" s="432" t="s">
        <v>479</v>
      </c>
      <c r="F28" s="436"/>
      <c r="I28" s="3"/>
    </row>
    <row r="29" spans="1:9" ht="13.5" customHeight="1">
      <c r="A29" s="413" t="s">
        <v>668</v>
      </c>
      <c r="B29" s="415"/>
      <c r="C29" s="416"/>
      <c r="D29" s="417" t="s">
        <v>665</v>
      </c>
      <c r="E29" s="432" t="s">
        <v>479</v>
      </c>
      <c r="F29" s="436"/>
      <c r="I29" s="3"/>
    </row>
    <row r="30" spans="1:9" ht="13.5" customHeight="1">
      <c r="A30" s="6" t="s">
        <v>669</v>
      </c>
      <c r="B30" s="415"/>
      <c r="C30" s="416"/>
      <c r="D30" s="417" t="s">
        <v>665</v>
      </c>
      <c r="E30" s="432" t="s">
        <v>479</v>
      </c>
      <c r="F30" s="436"/>
      <c r="I30" s="3"/>
    </row>
    <row r="31" spans="1:9" ht="13.5" customHeight="1">
      <c r="A31" s="22" t="s">
        <v>21</v>
      </c>
      <c r="B31" s="23"/>
      <c r="C31" s="23"/>
      <c r="D31" s="31" t="s">
        <v>665</v>
      </c>
      <c r="E31" s="431" t="s">
        <v>479</v>
      </c>
      <c r="F31" s="20"/>
      <c r="I31" s="3"/>
    </row>
    <row r="32" spans="1:9" ht="13.5" customHeight="1">
      <c r="A32" s="6" t="s">
        <v>22</v>
      </c>
      <c r="B32" s="7"/>
      <c r="C32" s="8" t="s">
        <v>23</v>
      </c>
      <c r="D32" s="409"/>
      <c r="E32" s="409" t="s">
        <v>666</v>
      </c>
      <c r="F32" s="19" t="str">
        <f>IF(E32&lt;6,"等級"&amp;E32,E32)</f>
        <v>-</v>
      </c>
      <c r="I32" s="3"/>
    </row>
    <row r="33" spans="1:9" ht="13.5" customHeight="1">
      <c r="A33" s="408"/>
      <c r="B33" s="7"/>
      <c r="C33" s="8" t="s">
        <v>24</v>
      </c>
      <c r="D33" s="409"/>
      <c r="E33" s="156" t="s">
        <v>666</v>
      </c>
      <c r="F33" s="19" t="str">
        <f>IF(E33&lt;6,"等級"&amp;E33,E33)</f>
        <v>-</v>
      </c>
      <c r="I33" s="3"/>
    </row>
    <row r="34" spans="1:9" ht="13.5" customHeight="1">
      <c r="A34" s="26"/>
      <c r="B34" s="21"/>
      <c r="C34" s="29" t="s">
        <v>25</v>
      </c>
      <c r="D34" s="434"/>
      <c r="E34" s="156" t="s">
        <v>666</v>
      </c>
      <c r="F34" s="19" t="str">
        <f>IF(E34&lt;6,"等級"&amp;E34,E34)</f>
        <v>-</v>
      </c>
      <c r="G34" s="5"/>
      <c r="H34" s="3"/>
      <c r="I34" s="3"/>
    </row>
    <row r="35" spans="1:6" ht="13.5" customHeight="1">
      <c r="A35" s="27"/>
      <c r="B35" s="28"/>
      <c r="C35" s="30" t="s">
        <v>26</v>
      </c>
      <c r="D35" s="435"/>
      <c r="E35" s="155" t="s">
        <v>666</v>
      </c>
      <c r="F35" s="19" t="str">
        <f>IF(E35&lt;6,"等級"&amp;E35,E35)</f>
        <v>-</v>
      </c>
    </row>
    <row r="36" spans="1:6" ht="13.5" customHeight="1">
      <c r="A36" s="22" t="s">
        <v>670</v>
      </c>
      <c r="B36" s="23"/>
      <c r="C36" s="24"/>
      <c r="D36" s="409" t="s">
        <v>671</v>
      </c>
      <c r="E36" s="431" t="s">
        <v>479</v>
      </c>
      <c r="F36" s="436"/>
    </row>
    <row r="37" spans="1:9" ht="13.5" customHeight="1">
      <c r="A37" s="410"/>
      <c r="B37" s="411"/>
      <c r="C37" s="412"/>
      <c r="D37" s="155"/>
      <c r="E37" s="418" t="s">
        <v>666</v>
      </c>
      <c r="F37" s="19" t="str">
        <f>IF(E37&lt;6,"等級"&amp;E37,E37)</f>
        <v>-</v>
      </c>
      <c r="I37" s="3"/>
    </row>
    <row r="38" spans="1:6" ht="13.5" customHeight="1">
      <c r="A38" s="413" t="s">
        <v>663</v>
      </c>
      <c r="B38" s="28"/>
      <c r="C38" s="414"/>
      <c r="D38" s="155" t="s">
        <v>665</v>
      </c>
      <c r="E38" s="433" t="s">
        <v>479</v>
      </c>
      <c r="F38" s="437"/>
    </row>
    <row r="39" spans="1:6" ht="13.5" customHeight="1">
      <c r="A39" s="5"/>
      <c r="B39" s="5"/>
      <c r="C39" s="5"/>
      <c r="D39" s="5"/>
      <c r="F39" s="5"/>
    </row>
    <row r="40" spans="1:6" ht="13.5" customHeight="1">
      <c r="A40" s="5"/>
      <c r="B40" s="5"/>
      <c r="C40" s="5"/>
      <c r="D40" s="5"/>
      <c r="F40" s="5"/>
    </row>
    <row r="41" spans="1:6" ht="13.5" customHeight="1">
      <c r="A41" s="5"/>
      <c r="B41" s="5"/>
      <c r="C41" s="5"/>
      <c r="D41" s="5"/>
      <c r="F41" s="5"/>
    </row>
    <row r="42" spans="1:6" ht="13.5" customHeight="1">
      <c r="A42" s="5"/>
      <c r="B42" s="5"/>
      <c r="C42" s="5"/>
      <c r="D42" s="5"/>
      <c r="F42" s="5"/>
    </row>
    <row r="43" spans="1:6" ht="13.5" customHeight="1">
      <c r="A43" s="5"/>
      <c r="B43" s="5"/>
      <c r="C43" s="5"/>
      <c r="D43" s="5"/>
      <c r="F43" s="5"/>
    </row>
  </sheetData>
  <sheetProtection/>
  <mergeCells count="2">
    <mergeCell ref="G5:H5"/>
    <mergeCell ref="G6:H6"/>
  </mergeCells>
  <conditionalFormatting sqref="A6:F7">
    <cfRule type="expression" priority="1" dxfId="49" stopIfTrue="1">
      <formula>$E$6="否選択"</formula>
    </cfRule>
  </conditionalFormatting>
  <conditionalFormatting sqref="A9:F10">
    <cfRule type="expression" priority="2" dxfId="49" stopIfTrue="1">
      <formula>$E$9="否選択"</formula>
    </cfRule>
  </conditionalFormatting>
  <conditionalFormatting sqref="A11:F12">
    <cfRule type="expression" priority="3" dxfId="49" stopIfTrue="1">
      <formula>$E$11="否選択"</formula>
    </cfRule>
  </conditionalFormatting>
  <conditionalFormatting sqref="A13:F14">
    <cfRule type="expression" priority="4" dxfId="49" stopIfTrue="1">
      <formula>$E$13="否選択"</formula>
    </cfRule>
  </conditionalFormatting>
  <conditionalFormatting sqref="A15:F16">
    <cfRule type="expression" priority="5" dxfId="49" stopIfTrue="1">
      <formula>$E$15="否選択"</formula>
    </cfRule>
  </conditionalFormatting>
  <conditionalFormatting sqref="A17:F18">
    <cfRule type="expression" priority="6" dxfId="49" stopIfTrue="1">
      <formula>$E$17="否選択"</formula>
    </cfRule>
  </conditionalFormatting>
  <conditionalFormatting sqref="A19:F20">
    <cfRule type="expression" priority="7" dxfId="49" stopIfTrue="1">
      <formula>$E$19="否選択"</formula>
    </cfRule>
  </conditionalFormatting>
  <conditionalFormatting sqref="A25:F27">
    <cfRule type="expression" priority="8" dxfId="49" stopIfTrue="1">
      <formula>$E$25="否選択"</formula>
    </cfRule>
  </conditionalFormatting>
  <conditionalFormatting sqref="A28:F28">
    <cfRule type="expression" priority="9" dxfId="49" stopIfTrue="1">
      <formula>$E$28="否選択"</formula>
    </cfRule>
  </conditionalFormatting>
  <conditionalFormatting sqref="A29:F29">
    <cfRule type="expression" priority="10" dxfId="49" stopIfTrue="1">
      <formula>$E$29="否選択"</formula>
    </cfRule>
  </conditionalFormatting>
  <conditionalFormatting sqref="A30:F30">
    <cfRule type="expression" priority="11" dxfId="49" stopIfTrue="1">
      <formula>$E$30="否選択"</formula>
    </cfRule>
  </conditionalFormatting>
  <conditionalFormatting sqref="A31:F35">
    <cfRule type="expression" priority="12" dxfId="49" stopIfTrue="1">
      <formula>$E$31="否選択"</formula>
    </cfRule>
  </conditionalFormatting>
  <conditionalFormatting sqref="A36:F37">
    <cfRule type="expression" priority="13" dxfId="49" stopIfTrue="1">
      <formula>$E$36="否選択"</formula>
    </cfRule>
  </conditionalFormatting>
  <conditionalFormatting sqref="A38:F38">
    <cfRule type="expression" priority="14" dxfId="49" stopIfTrue="1">
      <formula>$E$38="否選択"</formula>
    </cfRule>
  </conditionalFormatting>
  <dataValidations count="16">
    <dataValidation type="list" allowBlank="1" showInputMessage="1" showErrorMessage="1" sqref="E2">
      <formula1>階数</formula1>
    </dataValidation>
    <dataValidation type="list" allowBlank="1" showInputMessage="1" showErrorMessage="1" sqref="E8">
      <formula1>"その他,免震建築物"</formula1>
    </dataValidation>
    <dataValidation type="list" allowBlank="1" showInputMessage="1" showErrorMessage="1" sqref="E24">
      <formula1>地域区分</formula1>
    </dataValidation>
    <dataValidation type="list" allowBlank="1" showInputMessage="1" showErrorMessage="1" sqref="E31 E6 E9 E11 E17 E19 E25 E13 E15 E28:E30 E36 E38">
      <formula1>"選択,否選択"</formula1>
    </dataValidation>
    <dataValidation type="list" allowBlank="1" showInputMessage="1" showErrorMessage="1" sqref="E5">
      <formula1>"1,2,3,評価対象外"</formula1>
    </dataValidation>
    <dataValidation type="list" allowBlank="1" showInputMessage="1" showErrorMessage="1" sqref="E10">
      <formula1>"1,2,-"</formula1>
    </dataValidation>
    <dataValidation type="list" allowBlank="1" showInputMessage="1" showErrorMessage="1" sqref="E21:E22">
      <formula1>"1,2,3,該当なし"</formula1>
    </dataValidation>
    <dataValidation type="list" allowBlank="1" showInputMessage="1" showErrorMessage="1" sqref="E20">
      <formula1>"1,2,3,4,該当なし,-"</formula1>
    </dataValidation>
    <dataValidation type="list" allowBlank="1" showInputMessage="1" showErrorMessage="1" sqref="E23">
      <formula1>"1,2,3,4,"</formula1>
    </dataValidation>
    <dataValidation type="list" allowBlank="1" showInputMessage="1" showErrorMessage="1" sqref="E26">
      <formula1>"1,2,3,-"</formula1>
    </dataValidation>
    <dataValidation type="list" allowBlank="1" showInputMessage="1" showErrorMessage="1" sqref="E37">
      <formula1>"1,2,3,4,5,-"</formula1>
    </dataValidation>
    <dataValidation type="list" allowBlank="1" showInputMessage="1" showErrorMessage="1" sqref="E7">
      <formula1>"1,2,3,評価対象外,-"</formula1>
    </dataValidation>
    <dataValidation type="list" allowBlank="1" showInputMessage="1" showErrorMessage="1" sqref="E12">
      <formula1>"1,2,該当なし,-"</formula1>
    </dataValidation>
    <dataValidation type="list" allowBlank="1" showInputMessage="1" showErrorMessage="1" sqref="E14">
      <formula1>"1,2,3,4,-"</formula1>
    </dataValidation>
    <dataValidation type="list" allowBlank="1" showInputMessage="1" showErrorMessage="1" sqref="E18 E32:E35">
      <formula1>"1,2,3,該当なし,-"</formula1>
    </dataValidation>
    <dataValidation type="list" allowBlank="1" showInputMessage="1" showErrorMessage="1" sqref="E27">
      <formula1>"2,3,-"</formula1>
    </dataValidation>
  </dataValidations>
  <printOptions/>
  <pageMargins left="0.75" right="0.75" top="1" bottom="1" header="0.512" footer="0.512"/>
  <pageSetup orientation="portrait" paperSize="9" r:id="rId1"/>
  <ignoredErrors>
    <ignoredError sqref="F8 F24" formula="1"/>
  </ignoredErrors>
</worksheet>
</file>

<file path=xl/worksheets/sheet10.xml><?xml version="1.0" encoding="utf-8"?>
<worksheet xmlns="http://schemas.openxmlformats.org/spreadsheetml/2006/main" xmlns:r="http://schemas.openxmlformats.org/officeDocument/2006/relationships">
  <dimension ref="A1:L146"/>
  <sheetViews>
    <sheetView view="pageBreakPreview" zoomScaleSheetLayoutView="100" zoomScalePageLayoutView="0" workbookViewId="0" topLeftCell="A1">
      <selection activeCell="A3" sqref="A3"/>
    </sheetView>
  </sheetViews>
  <sheetFormatPr defaultColWidth="8.796875" defaultRowHeight="14.25"/>
  <cols>
    <col min="1" max="1" width="3.19921875" style="0" customWidth="1"/>
    <col min="2" max="2" width="10" style="0" customWidth="1"/>
    <col min="3" max="3" width="10.69921875" style="0" customWidth="1"/>
    <col min="4" max="4" width="5" style="0" customWidth="1"/>
    <col min="5" max="5" width="20" style="0" customWidth="1"/>
    <col min="6" max="6" width="28.19921875" style="0" customWidth="1"/>
    <col min="7" max="9" width="3.19921875" style="0" customWidth="1"/>
    <col min="10" max="10" width="13.796875" style="0" customWidth="1"/>
    <col min="11" max="11" width="3.19921875" style="0" customWidth="1"/>
  </cols>
  <sheetData>
    <row r="1" spans="7:11" s="32" customFormat="1" ht="12.75" customHeight="1">
      <c r="G1" s="42"/>
      <c r="H1" s="42"/>
      <c r="I1" s="42"/>
      <c r="J1" s="42"/>
      <c r="K1" s="66" t="s">
        <v>58</v>
      </c>
    </row>
    <row r="2" spans="7:11" s="32" customFormat="1" ht="12.75" customHeight="1" thickBot="1">
      <c r="G2" s="42"/>
      <c r="H2" s="42"/>
      <c r="I2" s="42"/>
      <c r="J2" s="42"/>
      <c r="K2" s="136" t="s">
        <v>611</v>
      </c>
    </row>
    <row r="3" spans="1:11" s="32" customFormat="1" ht="11.25" customHeight="1">
      <c r="A3" s="46"/>
      <c r="B3" s="529" t="s">
        <v>59</v>
      </c>
      <c r="C3" s="532" t="s">
        <v>60</v>
      </c>
      <c r="D3" s="515" t="s">
        <v>216</v>
      </c>
      <c r="E3" s="516"/>
      <c r="F3" s="515" t="s">
        <v>217</v>
      </c>
      <c r="G3" s="516"/>
      <c r="H3" s="516"/>
      <c r="I3" s="516"/>
      <c r="J3" s="516"/>
      <c r="K3" s="517"/>
    </row>
    <row r="4" spans="1:11" s="32" customFormat="1" ht="11.25" customHeight="1">
      <c r="A4" s="47"/>
      <c r="B4" s="530"/>
      <c r="C4" s="533"/>
      <c r="D4" s="65" t="s">
        <v>61</v>
      </c>
      <c r="E4" s="518" t="s">
        <v>62</v>
      </c>
      <c r="F4" s="520" t="s">
        <v>63</v>
      </c>
      <c r="G4" s="522" t="s">
        <v>64</v>
      </c>
      <c r="H4" s="523"/>
      <c r="I4" s="524"/>
      <c r="J4" s="525" t="s">
        <v>653</v>
      </c>
      <c r="K4" s="526"/>
    </row>
    <row r="5" spans="1:11" s="32" customFormat="1" ht="11.25" customHeight="1" thickBot="1">
      <c r="A5" s="48"/>
      <c r="B5" s="531"/>
      <c r="C5" s="534"/>
      <c r="D5" s="54" t="s">
        <v>66</v>
      </c>
      <c r="E5" s="519"/>
      <c r="F5" s="521"/>
      <c r="G5" s="58" t="s">
        <v>67</v>
      </c>
      <c r="H5" s="58" t="s">
        <v>68</v>
      </c>
      <c r="I5" s="58" t="s">
        <v>69</v>
      </c>
      <c r="J5" s="407"/>
      <c r="K5" s="76"/>
    </row>
    <row r="6" spans="1:11" s="32" customFormat="1" ht="12.75" customHeight="1">
      <c r="A6" s="535" t="s">
        <v>540</v>
      </c>
      <c r="B6" s="85" t="s">
        <v>541</v>
      </c>
      <c r="C6" s="153" t="s">
        <v>542</v>
      </c>
      <c r="D6" s="51" t="s">
        <v>71</v>
      </c>
      <c r="E6" s="316" t="s">
        <v>72</v>
      </c>
      <c r="F6" s="126" t="s">
        <v>252</v>
      </c>
      <c r="G6" s="83" t="s">
        <v>590</v>
      </c>
      <c r="H6" s="59" t="s">
        <v>590</v>
      </c>
      <c r="I6" s="83" t="s">
        <v>72</v>
      </c>
      <c r="J6" s="59" t="s">
        <v>543</v>
      </c>
      <c r="K6" s="498" t="s">
        <v>654</v>
      </c>
    </row>
    <row r="7" spans="1:11" s="32" customFormat="1" ht="12.75" customHeight="1">
      <c r="A7" s="536"/>
      <c r="B7" s="87" t="s">
        <v>544</v>
      </c>
      <c r="C7" s="154" t="s">
        <v>545</v>
      </c>
      <c r="D7" s="52"/>
      <c r="E7" s="317"/>
      <c r="F7" s="93"/>
      <c r="G7" s="87"/>
      <c r="H7" s="62"/>
      <c r="I7" s="87"/>
      <c r="J7" s="62"/>
      <c r="K7" s="485"/>
    </row>
    <row r="8" spans="1:11" s="32" customFormat="1" ht="12.75" customHeight="1">
      <c r="A8" s="536"/>
      <c r="B8" s="308"/>
      <c r="C8" s="314" t="s">
        <v>90</v>
      </c>
      <c r="D8" s="307" t="s">
        <v>71</v>
      </c>
      <c r="E8" s="318" t="s">
        <v>72</v>
      </c>
      <c r="F8" s="122" t="s">
        <v>253</v>
      </c>
      <c r="G8" s="96" t="s">
        <v>290</v>
      </c>
      <c r="H8" s="95" t="s">
        <v>290</v>
      </c>
      <c r="I8" s="96" t="s">
        <v>72</v>
      </c>
      <c r="J8" s="95" t="s">
        <v>543</v>
      </c>
      <c r="K8" s="485"/>
    </row>
    <row r="9" spans="1:11" s="32" customFormat="1" ht="12.75" customHeight="1">
      <c r="A9" s="536"/>
      <c r="B9" s="43" t="str">
        <f>IF('等級及び申請者'!E38="否選択","□選択","■選択")</f>
        <v>□選択</v>
      </c>
      <c r="C9" s="154" t="s">
        <v>546</v>
      </c>
      <c r="D9" s="52"/>
      <c r="E9" s="319"/>
      <c r="F9" s="90" t="s">
        <v>202</v>
      </c>
      <c r="G9" s="84"/>
      <c r="H9" s="61"/>
      <c r="I9" s="84"/>
      <c r="J9" s="61"/>
      <c r="K9" s="485"/>
    </row>
    <row r="10" spans="1:11" s="32" customFormat="1" ht="12.75" customHeight="1" thickBot="1">
      <c r="A10" s="536"/>
      <c r="B10" s="119"/>
      <c r="C10" s="320" t="s">
        <v>547</v>
      </c>
      <c r="D10" s="53"/>
      <c r="E10" s="321"/>
      <c r="F10" s="124"/>
      <c r="G10" s="103"/>
      <c r="H10" s="78"/>
      <c r="I10" s="103"/>
      <c r="J10" s="78"/>
      <c r="K10" s="486"/>
    </row>
    <row r="11" spans="1:11" s="32" customFormat="1" ht="12.75" customHeight="1">
      <c r="A11" s="536"/>
      <c r="B11" s="87" t="s">
        <v>548</v>
      </c>
      <c r="C11" s="322" t="s">
        <v>591</v>
      </c>
      <c r="D11" s="52" t="s">
        <v>71</v>
      </c>
      <c r="E11" s="323"/>
      <c r="F11" s="123" t="s">
        <v>549</v>
      </c>
      <c r="G11" s="105" t="s">
        <v>274</v>
      </c>
      <c r="H11" s="68"/>
      <c r="I11" s="105" t="s">
        <v>72</v>
      </c>
      <c r="J11" s="59" t="s">
        <v>543</v>
      </c>
      <c r="K11" s="487" t="s">
        <v>652</v>
      </c>
    </row>
    <row r="12" spans="1:11" s="32" customFormat="1" ht="12.75" customHeight="1">
      <c r="A12" s="536"/>
      <c r="B12" s="43"/>
      <c r="C12" s="324" t="s">
        <v>204</v>
      </c>
      <c r="D12" s="52"/>
      <c r="E12" s="319"/>
      <c r="F12" s="90" t="s">
        <v>550</v>
      </c>
      <c r="G12" s="84"/>
      <c r="H12" s="61"/>
      <c r="I12" s="84"/>
      <c r="J12" s="61"/>
      <c r="K12" s="488"/>
    </row>
    <row r="13" spans="1:11" s="32" customFormat="1" ht="12.75" customHeight="1">
      <c r="A13" s="536"/>
      <c r="B13" s="43"/>
      <c r="C13" s="120" t="s">
        <v>264</v>
      </c>
      <c r="D13" s="52"/>
      <c r="E13" s="319"/>
      <c r="F13" s="123" t="s">
        <v>551</v>
      </c>
      <c r="G13" s="84" t="s">
        <v>552</v>
      </c>
      <c r="H13" s="61"/>
      <c r="I13" s="84" t="s">
        <v>72</v>
      </c>
      <c r="J13" s="61"/>
      <c r="K13" s="488"/>
    </row>
    <row r="14" spans="1:11" s="32" customFormat="1" ht="12.75" customHeight="1">
      <c r="A14" s="536"/>
      <c r="B14" s="43"/>
      <c r="C14" s="70" t="s">
        <v>206</v>
      </c>
      <c r="D14" s="75"/>
      <c r="E14" s="325"/>
      <c r="F14" s="89"/>
      <c r="G14" s="97"/>
      <c r="H14" s="72"/>
      <c r="I14" s="97"/>
      <c r="J14" s="72"/>
      <c r="K14" s="488"/>
    </row>
    <row r="15" spans="1:11" s="32" customFormat="1" ht="12.75" customHeight="1">
      <c r="A15" s="47"/>
      <c r="B15" s="43"/>
      <c r="C15" s="322" t="s">
        <v>553</v>
      </c>
      <c r="D15" s="52" t="s">
        <v>554</v>
      </c>
      <c r="E15" s="323" t="s">
        <v>555</v>
      </c>
      <c r="F15" s="123" t="s">
        <v>556</v>
      </c>
      <c r="G15" s="105" t="s">
        <v>590</v>
      </c>
      <c r="H15" s="68"/>
      <c r="I15" s="105" t="s">
        <v>592</v>
      </c>
      <c r="J15" s="68" t="s">
        <v>543</v>
      </c>
      <c r="K15" s="488"/>
    </row>
    <row r="16" spans="1:11" s="32" customFormat="1" ht="12.75" customHeight="1">
      <c r="A16" s="47"/>
      <c r="B16" s="43"/>
      <c r="C16" s="154" t="s">
        <v>251</v>
      </c>
      <c r="D16" s="52"/>
      <c r="E16" s="319"/>
      <c r="F16" s="90"/>
      <c r="G16" s="84"/>
      <c r="H16" s="61"/>
      <c r="I16" s="84"/>
      <c r="J16" s="61"/>
      <c r="K16" s="488"/>
    </row>
    <row r="17" spans="1:11" s="32" customFormat="1" ht="12.75" customHeight="1">
      <c r="A17" s="47"/>
      <c r="B17" s="43"/>
      <c r="C17" s="326" t="s">
        <v>207</v>
      </c>
      <c r="D17" s="52"/>
      <c r="E17" s="319"/>
      <c r="F17" s="123" t="s">
        <v>557</v>
      </c>
      <c r="G17" s="84" t="s">
        <v>215</v>
      </c>
      <c r="H17" s="61"/>
      <c r="I17" s="84" t="s">
        <v>72</v>
      </c>
      <c r="J17" s="61"/>
      <c r="K17" s="488"/>
    </row>
    <row r="18" spans="1:11" s="32" customFormat="1" ht="6.75" customHeight="1">
      <c r="A18" s="47"/>
      <c r="B18" s="43"/>
      <c r="C18" s="154"/>
      <c r="D18" s="52"/>
      <c r="E18" s="319"/>
      <c r="F18" s="123"/>
      <c r="G18" s="84"/>
      <c r="H18" s="61"/>
      <c r="I18" s="84"/>
      <c r="J18" s="61"/>
      <c r="K18" s="488"/>
    </row>
    <row r="19" spans="1:11" s="32" customFormat="1" ht="12.75" customHeight="1">
      <c r="A19" s="47"/>
      <c r="B19" s="43"/>
      <c r="C19" s="120" t="s">
        <v>75</v>
      </c>
      <c r="D19" s="52"/>
      <c r="E19" s="319"/>
      <c r="F19" s="123" t="s">
        <v>593</v>
      </c>
      <c r="G19" s="84" t="s">
        <v>592</v>
      </c>
      <c r="H19" s="68"/>
      <c r="I19" s="105" t="s">
        <v>72</v>
      </c>
      <c r="J19" s="61"/>
      <c r="K19" s="488"/>
    </row>
    <row r="20" spans="1:11" s="32" customFormat="1" ht="12.75" customHeight="1" thickBot="1">
      <c r="A20" s="47"/>
      <c r="B20" s="43"/>
      <c r="C20" s="120" t="s">
        <v>206</v>
      </c>
      <c r="D20" s="52"/>
      <c r="E20" s="317"/>
      <c r="F20" s="123"/>
      <c r="G20" s="105"/>
      <c r="H20" s="68"/>
      <c r="I20" s="105"/>
      <c r="J20" s="101"/>
      <c r="K20" s="488"/>
    </row>
    <row r="21" spans="1:11" s="32" customFormat="1" ht="12.75" customHeight="1">
      <c r="A21" s="47"/>
      <c r="B21" s="43"/>
      <c r="C21" s="120"/>
      <c r="D21" s="307" t="s">
        <v>558</v>
      </c>
      <c r="E21" s="318" t="s">
        <v>559</v>
      </c>
      <c r="F21" s="126" t="s">
        <v>560</v>
      </c>
      <c r="G21" s="83" t="s">
        <v>288</v>
      </c>
      <c r="H21" s="59"/>
      <c r="I21" s="60" t="s">
        <v>288</v>
      </c>
      <c r="J21" s="137"/>
      <c r="K21" s="135"/>
    </row>
    <row r="22" spans="1:11" s="32" customFormat="1" ht="11.25" customHeight="1" thickBot="1">
      <c r="A22" s="47"/>
      <c r="B22" s="52"/>
      <c r="C22" s="74"/>
      <c r="D22" s="75"/>
      <c r="E22" s="325"/>
      <c r="F22" s="124"/>
      <c r="G22" s="103"/>
      <c r="H22" s="78"/>
      <c r="I22" s="79"/>
      <c r="J22" s="152"/>
      <c r="K22" s="135"/>
    </row>
    <row r="23" spans="1:11" s="32" customFormat="1" ht="12.75" customHeight="1">
      <c r="A23" s="47"/>
      <c r="B23" s="43"/>
      <c r="C23" s="154" t="s">
        <v>561</v>
      </c>
      <c r="D23" s="52" t="s">
        <v>554</v>
      </c>
      <c r="E23" s="323" t="s">
        <v>555</v>
      </c>
      <c r="F23" s="123" t="s">
        <v>562</v>
      </c>
      <c r="G23" s="105" t="s">
        <v>270</v>
      </c>
      <c r="H23" s="68"/>
      <c r="I23" s="105" t="s">
        <v>288</v>
      </c>
      <c r="J23" s="95" t="s">
        <v>543</v>
      </c>
      <c r="K23" s="135"/>
    </row>
    <row r="24" spans="1:12" s="32" customFormat="1" ht="12.75" customHeight="1">
      <c r="A24" s="47"/>
      <c r="B24" s="43"/>
      <c r="C24" s="154" t="s">
        <v>208</v>
      </c>
      <c r="D24" s="52"/>
      <c r="E24" s="319"/>
      <c r="F24" s="90"/>
      <c r="G24" s="84"/>
      <c r="H24" s="61"/>
      <c r="I24" s="84"/>
      <c r="J24" s="61"/>
      <c r="K24" s="135"/>
      <c r="L24" s="91"/>
    </row>
    <row r="25" spans="1:11" s="32" customFormat="1" ht="12.75" customHeight="1">
      <c r="A25" s="47"/>
      <c r="B25" s="43"/>
      <c r="C25" s="324" t="s">
        <v>209</v>
      </c>
      <c r="D25" s="52"/>
      <c r="E25" s="319"/>
      <c r="F25" s="123" t="s">
        <v>563</v>
      </c>
      <c r="G25" s="84" t="s">
        <v>270</v>
      </c>
      <c r="H25" s="61"/>
      <c r="I25" s="84" t="s">
        <v>288</v>
      </c>
      <c r="J25" s="61"/>
      <c r="K25" s="135"/>
    </row>
    <row r="26" spans="1:11" s="32" customFormat="1" ht="12.75" customHeight="1" thickBot="1">
      <c r="A26" s="47"/>
      <c r="B26" s="43"/>
      <c r="C26" s="120" t="s">
        <v>75</v>
      </c>
      <c r="D26" s="52"/>
      <c r="E26" s="327"/>
      <c r="F26" s="128"/>
      <c r="G26" s="109"/>
      <c r="H26" s="112"/>
      <c r="I26" s="109"/>
      <c r="J26" s="61"/>
      <c r="K26" s="135"/>
    </row>
    <row r="27" spans="1:11" s="32" customFormat="1" ht="12.75" customHeight="1">
      <c r="A27" s="47"/>
      <c r="B27" s="43"/>
      <c r="C27" s="120" t="s">
        <v>206</v>
      </c>
      <c r="D27" s="91"/>
      <c r="E27" s="315"/>
      <c r="F27" s="126" t="s">
        <v>564</v>
      </c>
      <c r="G27" s="83" t="s">
        <v>72</v>
      </c>
      <c r="H27" s="59"/>
      <c r="I27" s="60" t="s">
        <v>72</v>
      </c>
      <c r="J27" s="63"/>
      <c r="K27" s="135"/>
    </row>
    <row r="28" spans="1:11" s="32" customFormat="1" ht="12" customHeight="1" thickBot="1">
      <c r="A28" s="47"/>
      <c r="B28" s="43"/>
      <c r="C28" s="120"/>
      <c r="D28" s="91"/>
      <c r="E28" s="327"/>
      <c r="F28" s="124"/>
      <c r="G28" s="103"/>
      <c r="H28" s="78"/>
      <c r="I28" s="79"/>
      <c r="J28" s="63"/>
      <c r="K28" s="135"/>
    </row>
    <row r="29" spans="1:11" s="32" customFormat="1" ht="12.75" customHeight="1">
      <c r="A29" s="47"/>
      <c r="B29" s="43"/>
      <c r="C29" s="120"/>
      <c r="D29" s="307" t="s">
        <v>558</v>
      </c>
      <c r="E29" s="318" t="s">
        <v>559</v>
      </c>
      <c r="F29" s="126" t="s">
        <v>560</v>
      </c>
      <c r="G29" s="87" t="s">
        <v>288</v>
      </c>
      <c r="H29" s="62"/>
      <c r="I29" s="49" t="s">
        <v>288</v>
      </c>
      <c r="J29" s="63"/>
      <c r="K29" s="49"/>
    </row>
    <row r="30" spans="1:11" s="32" customFormat="1" ht="12.75" customHeight="1" thickBot="1">
      <c r="A30" s="47"/>
      <c r="B30" s="45"/>
      <c r="C30" s="121"/>
      <c r="D30" s="119"/>
      <c r="E30" s="328"/>
      <c r="F30" s="124"/>
      <c r="G30" s="103"/>
      <c r="H30" s="78"/>
      <c r="I30" s="79"/>
      <c r="J30" s="80"/>
      <c r="K30" s="304"/>
    </row>
    <row r="31" spans="1:11" s="32" customFormat="1" ht="12.75" customHeight="1">
      <c r="A31" s="47"/>
      <c r="B31" s="87" t="s">
        <v>565</v>
      </c>
      <c r="C31" s="322" t="s">
        <v>594</v>
      </c>
      <c r="D31" s="52" t="s">
        <v>71</v>
      </c>
      <c r="E31" s="323"/>
      <c r="F31" s="123" t="s">
        <v>566</v>
      </c>
      <c r="G31" s="105" t="s">
        <v>567</v>
      </c>
      <c r="H31" s="68"/>
      <c r="I31" s="105" t="s">
        <v>72</v>
      </c>
      <c r="J31" s="59" t="s">
        <v>543</v>
      </c>
      <c r="K31" s="487" t="s">
        <v>652</v>
      </c>
    </row>
    <row r="32" spans="1:11" s="32" customFormat="1" ht="12.75" customHeight="1">
      <c r="A32" s="47"/>
      <c r="B32" s="43"/>
      <c r="C32" s="324" t="s">
        <v>204</v>
      </c>
      <c r="D32" s="52"/>
      <c r="E32" s="319"/>
      <c r="F32" s="90" t="s">
        <v>550</v>
      </c>
      <c r="G32" s="84"/>
      <c r="H32" s="61"/>
      <c r="I32" s="84"/>
      <c r="J32" s="61"/>
      <c r="K32" s="488"/>
    </row>
    <row r="33" spans="1:11" s="32" customFormat="1" ht="12.75" customHeight="1">
      <c r="A33" s="47"/>
      <c r="B33" s="43"/>
      <c r="C33" s="120" t="s">
        <v>568</v>
      </c>
      <c r="D33" s="52"/>
      <c r="E33" s="319"/>
      <c r="F33" s="123" t="s">
        <v>551</v>
      </c>
      <c r="G33" s="84" t="s">
        <v>552</v>
      </c>
      <c r="H33" s="61"/>
      <c r="I33" s="84" t="s">
        <v>72</v>
      </c>
      <c r="J33" s="61"/>
      <c r="K33" s="488"/>
    </row>
    <row r="34" spans="1:11" s="32" customFormat="1" ht="12.75" customHeight="1">
      <c r="A34" s="47"/>
      <c r="B34" s="43"/>
      <c r="C34" s="70" t="s">
        <v>265</v>
      </c>
      <c r="D34" s="75"/>
      <c r="E34" s="325"/>
      <c r="F34" s="89"/>
      <c r="G34" s="97"/>
      <c r="H34" s="72"/>
      <c r="I34" s="97"/>
      <c r="J34" s="72"/>
      <c r="K34" s="488"/>
    </row>
    <row r="35" spans="1:11" s="32" customFormat="1" ht="12.75" customHeight="1">
      <c r="A35" s="47"/>
      <c r="B35" s="43"/>
      <c r="C35" s="322" t="s">
        <v>553</v>
      </c>
      <c r="D35" s="52" t="s">
        <v>554</v>
      </c>
      <c r="E35" s="323" t="s">
        <v>555</v>
      </c>
      <c r="F35" s="123" t="s">
        <v>562</v>
      </c>
      <c r="G35" s="105" t="s">
        <v>270</v>
      </c>
      <c r="H35" s="68"/>
      <c r="I35" s="105" t="s">
        <v>288</v>
      </c>
      <c r="J35" s="68" t="s">
        <v>543</v>
      </c>
      <c r="K35" s="488"/>
    </row>
    <row r="36" spans="1:11" s="32" customFormat="1" ht="12.75" customHeight="1">
      <c r="A36" s="47"/>
      <c r="B36" s="43"/>
      <c r="C36" s="154" t="s">
        <v>251</v>
      </c>
      <c r="D36" s="52"/>
      <c r="E36" s="319"/>
      <c r="F36" s="90"/>
      <c r="G36" s="84"/>
      <c r="H36" s="61"/>
      <c r="I36" s="84"/>
      <c r="J36" s="61"/>
      <c r="K36" s="488"/>
    </row>
    <row r="37" spans="1:11" s="32" customFormat="1" ht="12.75" customHeight="1">
      <c r="A37" s="47"/>
      <c r="B37" s="43"/>
      <c r="C37" s="326" t="s">
        <v>207</v>
      </c>
      <c r="D37" s="52"/>
      <c r="E37" s="319"/>
      <c r="F37" s="123" t="s">
        <v>557</v>
      </c>
      <c r="G37" s="84" t="s">
        <v>215</v>
      </c>
      <c r="H37" s="61"/>
      <c r="I37" s="84" t="s">
        <v>72</v>
      </c>
      <c r="J37" s="61"/>
      <c r="K37" s="488"/>
    </row>
    <row r="38" spans="1:11" s="32" customFormat="1" ht="6.75" customHeight="1" thickBot="1">
      <c r="A38" s="47"/>
      <c r="B38" s="43"/>
      <c r="C38" s="154"/>
      <c r="D38" s="52"/>
      <c r="E38" s="319"/>
      <c r="F38" s="93"/>
      <c r="G38" s="86"/>
      <c r="H38" s="101"/>
      <c r="I38" s="86"/>
      <c r="J38" s="61"/>
      <c r="K38" s="488"/>
    </row>
    <row r="39" spans="1:11" s="32" customFormat="1" ht="12.75" customHeight="1">
      <c r="A39" s="47"/>
      <c r="B39" s="43"/>
      <c r="C39" s="120" t="s">
        <v>75</v>
      </c>
      <c r="D39" s="52"/>
      <c r="E39" s="319"/>
      <c r="F39" s="55" t="s">
        <v>593</v>
      </c>
      <c r="G39" s="83" t="s">
        <v>592</v>
      </c>
      <c r="H39" s="59"/>
      <c r="I39" s="60" t="s">
        <v>72</v>
      </c>
      <c r="J39" s="63"/>
      <c r="K39" s="488"/>
    </row>
    <row r="40" spans="1:11" s="32" customFormat="1" ht="12.75" customHeight="1" thickBot="1">
      <c r="A40" s="47"/>
      <c r="B40" s="43"/>
      <c r="C40" s="120" t="s">
        <v>206</v>
      </c>
      <c r="D40" s="52"/>
      <c r="E40" s="317"/>
      <c r="F40" s="53"/>
      <c r="G40" s="242"/>
      <c r="H40" s="313"/>
      <c r="I40" s="50"/>
      <c r="J40" s="63"/>
      <c r="K40" s="488"/>
    </row>
    <row r="41" spans="1:11" s="32" customFormat="1" ht="12.75" customHeight="1">
      <c r="A41" s="47"/>
      <c r="B41" s="43"/>
      <c r="C41" s="120"/>
      <c r="D41" s="307" t="s">
        <v>558</v>
      </c>
      <c r="E41" s="318" t="s">
        <v>559</v>
      </c>
      <c r="F41" s="126" t="s">
        <v>560</v>
      </c>
      <c r="G41" s="83" t="s">
        <v>288</v>
      </c>
      <c r="H41" s="59"/>
      <c r="I41" s="60" t="s">
        <v>288</v>
      </c>
      <c r="J41" s="63"/>
      <c r="K41" s="135"/>
    </row>
    <row r="42" spans="1:11" s="32" customFormat="1" ht="6" customHeight="1" thickBot="1">
      <c r="A42" s="47"/>
      <c r="B42" s="91"/>
      <c r="C42" s="74"/>
      <c r="D42" s="75"/>
      <c r="E42" s="325"/>
      <c r="F42" s="124"/>
      <c r="G42" s="103"/>
      <c r="H42" s="78"/>
      <c r="I42" s="79"/>
      <c r="J42" s="152"/>
      <c r="K42" s="135"/>
    </row>
    <row r="43" spans="1:11" s="32" customFormat="1" ht="12.75" customHeight="1">
      <c r="A43" s="47"/>
      <c r="B43" s="52"/>
      <c r="C43" s="154" t="s">
        <v>561</v>
      </c>
      <c r="D43" s="52" t="s">
        <v>554</v>
      </c>
      <c r="E43" s="323" t="s">
        <v>555</v>
      </c>
      <c r="F43" s="123" t="s">
        <v>562</v>
      </c>
      <c r="G43" s="105" t="s">
        <v>270</v>
      </c>
      <c r="H43" s="68"/>
      <c r="I43" s="105" t="s">
        <v>288</v>
      </c>
      <c r="J43" s="95" t="s">
        <v>543</v>
      </c>
      <c r="K43" s="135"/>
    </row>
    <row r="44" spans="1:12" s="32" customFormat="1" ht="12.75" customHeight="1">
      <c r="A44" s="47"/>
      <c r="B44" s="43"/>
      <c r="C44" s="154" t="s">
        <v>208</v>
      </c>
      <c r="D44" s="52"/>
      <c r="E44" s="319"/>
      <c r="F44" s="90"/>
      <c r="G44" s="84"/>
      <c r="H44" s="61"/>
      <c r="I44" s="84"/>
      <c r="J44" s="61"/>
      <c r="K44" s="135"/>
      <c r="L44" s="43"/>
    </row>
    <row r="45" spans="1:11" s="32" customFormat="1" ht="12.75" customHeight="1">
      <c r="A45" s="47"/>
      <c r="B45" s="43"/>
      <c r="C45" s="324" t="s">
        <v>209</v>
      </c>
      <c r="D45" s="52"/>
      <c r="E45" s="319"/>
      <c r="F45" s="123" t="s">
        <v>563</v>
      </c>
      <c r="G45" s="84" t="s">
        <v>270</v>
      </c>
      <c r="H45" s="61"/>
      <c r="I45" s="84" t="s">
        <v>288</v>
      </c>
      <c r="J45" s="61"/>
      <c r="K45" s="135"/>
    </row>
    <row r="46" spans="1:11" s="32" customFormat="1" ht="12.75" customHeight="1" thickBot="1">
      <c r="A46" s="47"/>
      <c r="B46" s="43"/>
      <c r="C46" s="120" t="s">
        <v>75</v>
      </c>
      <c r="D46" s="52"/>
      <c r="E46" s="319"/>
      <c r="F46" s="128"/>
      <c r="G46" s="109"/>
      <c r="H46" s="112"/>
      <c r="I46" s="109"/>
      <c r="J46" s="61"/>
      <c r="K46" s="135"/>
    </row>
    <row r="47" spans="1:11" s="32" customFormat="1" ht="12.75" customHeight="1">
      <c r="A47" s="47"/>
      <c r="B47" s="43"/>
      <c r="C47" s="120" t="s">
        <v>206</v>
      </c>
      <c r="D47" s="52"/>
      <c r="E47" s="319"/>
      <c r="F47" s="126" t="s">
        <v>564</v>
      </c>
      <c r="G47" s="83" t="s">
        <v>72</v>
      </c>
      <c r="H47" s="59"/>
      <c r="I47" s="60" t="s">
        <v>72</v>
      </c>
      <c r="J47" s="63"/>
      <c r="K47" s="135"/>
    </row>
    <row r="48" spans="1:11" s="32" customFormat="1" ht="12" customHeight="1" thickBot="1">
      <c r="A48" s="47"/>
      <c r="B48" s="43"/>
      <c r="C48" s="120"/>
      <c r="D48" s="52"/>
      <c r="E48" s="329"/>
      <c r="F48" s="124"/>
      <c r="G48" s="103"/>
      <c r="H48" s="78"/>
      <c r="I48" s="79"/>
      <c r="J48" s="63"/>
      <c r="K48" s="135"/>
    </row>
    <row r="49" spans="1:11" s="32" customFormat="1" ht="12.75" customHeight="1">
      <c r="A49" s="47"/>
      <c r="B49" s="43"/>
      <c r="C49" s="120"/>
      <c r="D49" s="307" t="s">
        <v>558</v>
      </c>
      <c r="E49" s="318" t="s">
        <v>559</v>
      </c>
      <c r="F49" s="126" t="s">
        <v>560</v>
      </c>
      <c r="G49" s="87" t="s">
        <v>288</v>
      </c>
      <c r="H49" s="62"/>
      <c r="I49" s="49" t="s">
        <v>288</v>
      </c>
      <c r="J49" s="63"/>
      <c r="K49" s="49"/>
    </row>
    <row r="50" spans="1:11" s="32" customFormat="1" ht="12" customHeight="1" thickBot="1">
      <c r="A50" s="47"/>
      <c r="B50" s="45"/>
      <c r="C50" s="121"/>
      <c r="D50" s="119"/>
      <c r="E50" s="328"/>
      <c r="F50" s="124"/>
      <c r="G50" s="103"/>
      <c r="H50" s="78"/>
      <c r="I50" s="79"/>
      <c r="J50" s="80"/>
      <c r="K50" s="304"/>
    </row>
    <row r="51" spans="1:11" s="32" customFormat="1" ht="12.75" customHeight="1">
      <c r="A51" s="47"/>
      <c r="B51" s="87" t="s">
        <v>565</v>
      </c>
      <c r="C51" s="322" t="s">
        <v>594</v>
      </c>
      <c r="D51" s="52" t="s">
        <v>71</v>
      </c>
      <c r="E51" s="323"/>
      <c r="F51" s="123" t="s">
        <v>566</v>
      </c>
      <c r="G51" s="105" t="s">
        <v>567</v>
      </c>
      <c r="H51" s="68"/>
      <c r="I51" s="105" t="s">
        <v>72</v>
      </c>
      <c r="J51" s="59" t="s">
        <v>543</v>
      </c>
      <c r="K51" s="487" t="s">
        <v>610</v>
      </c>
    </row>
    <row r="52" spans="1:11" s="32" customFormat="1" ht="12.75" customHeight="1">
      <c r="A52" s="47"/>
      <c r="B52" s="43"/>
      <c r="C52" s="324" t="s">
        <v>204</v>
      </c>
      <c r="D52" s="52"/>
      <c r="E52" s="319"/>
      <c r="F52" s="90" t="s">
        <v>550</v>
      </c>
      <c r="G52" s="84"/>
      <c r="H52" s="61"/>
      <c r="I52" s="84"/>
      <c r="J52" s="61"/>
      <c r="K52" s="488"/>
    </row>
    <row r="53" spans="1:11" s="32" customFormat="1" ht="12.75" customHeight="1">
      <c r="A53" s="47"/>
      <c r="B53" s="43"/>
      <c r="C53" s="120" t="s">
        <v>568</v>
      </c>
      <c r="D53" s="52"/>
      <c r="E53" s="319"/>
      <c r="F53" s="123" t="s">
        <v>551</v>
      </c>
      <c r="G53" s="84" t="s">
        <v>552</v>
      </c>
      <c r="H53" s="61"/>
      <c r="I53" s="84" t="s">
        <v>72</v>
      </c>
      <c r="J53" s="61"/>
      <c r="K53" s="488"/>
    </row>
    <row r="54" spans="1:11" s="32" customFormat="1" ht="12.75" customHeight="1">
      <c r="A54" s="47"/>
      <c r="B54" s="43"/>
      <c r="C54" s="70" t="s">
        <v>265</v>
      </c>
      <c r="D54" s="75"/>
      <c r="E54" s="325"/>
      <c r="F54" s="89"/>
      <c r="G54" s="97"/>
      <c r="H54" s="72"/>
      <c r="I54" s="97"/>
      <c r="J54" s="72"/>
      <c r="K54" s="488"/>
    </row>
    <row r="55" spans="1:11" s="32" customFormat="1" ht="12.75" customHeight="1">
      <c r="A55" s="47"/>
      <c r="B55" s="43"/>
      <c r="C55" s="322" t="s">
        <v>553</v>
      </c>
      <c r="D55" s="52" t="s">
        <v>554</v>
      </c>
      <c r="E55" s="323" t="s">
        <v>555</v>
      </c>
      <c r="F55" s="123" t="s">
        <v>562</v>
      </c>
      <c r="G55" s="105" t="s">
        <v>270</v>
      </c>
      <c r="H55" s="68"/>
      <c r="I55" s="105" t="s">
        <v>288</v>
      </c>
      <c r="J55" s="68"/>
      <c r="K55" s="488"/>
    </row>
    <row r="56" spans="1:11" s="32" customFormat="1" ht="12.75" customHeight="1">
      <c r="A56" s="47"/>
      <c r="B56" s="43"/>
      <c r="C56" s="154" t="s">
        <v>251</v>
      </c>
      <c r="D56" s="52"/>
      <c r="E56" s="319"/>
      <c r="F56" s="90"/>
      <c r="G56" s="84"/>
      <c r="H56" s="61"/>
      <c r="I56" s="84"/>
      <c r="J56" s="61"/>
      <c r="K56" s="488"/>
    </row>
    <row r="57" spans="1:11" s="32" customFormat="1" ht="12.75" customHeight="1">
      <c r="A57" s="47"/>
      <c r="B57" s="43"/>
      <c r="C57" s="326" t="s">
        <v>207</v>
      </c>
      <c r="D57" s="52"/>
      <c r="E57" s="319"/>
      <c r="F57" s="123" t="s">
        <v>557</v>
      </c>
      <c r="G57" s="84" t="s">
        <v>215</v>
      </c>
      <c r="H57" s="61"/>
      <c r="I57" s="84" t="s">
        <v>72</v>
      </c>
      <c r="J57" s="61"/>
      <c r="K57" s="488"/>
    </row>
    <row r="58" spans="1:11" s="32" customFormat="1" ht="6.75" customHeight="1" thickBot="1">
      <c r="A58" s="47"/>
      <c r="B58" s="43"/>
      <c r="C58" s="154"/>
      <c r="D58" s="52"/>
      <c r="E58" s="319"/>
      <c r="F58" s="93"/>
      <c r="G58" s="86"/>
      <c r="H58" s="101"/>
      <c r="I58" s="86"/>
      <c r="J58" s="61"/>
      <c r="K58" s="488"/>
    </row>
    <row r="59" spans="1:11" s="32" customFormat="1" ht="12.75" customHeight="1">
      <c r="A59" s="47"/>
      <c r="B59" s="43"/>
      <c r="C59" s="120" t="s">
        <v>75</v>
      </c>
      <c r="D59" s="52"/>
      <c r="E59" s="319"/>
      <c r="F59" s="55" t="s">
        <v>593</v>
      </c>
      <c r="G59" s="83" t="s">
        <v>592</v>
      </c>
      <c r="H59" s="59"/>
      <c r="I59" s="60" t="s">
        <v>72</v>
      </c>
      <c r="J59" s="63"/>
      <c r="K59" s="488"/>
    </row>
    <row r="60" spans="1:11" s="32" customFormat="1" ht="12.75" customHeight="1" thickBot="1">
      <c r="A60" s="47"/>
      <c r="B60" s="43"/>
      <c r="C60" s="120" t="s">
        <v>206</v>
      </c>
      <c r="D60" s="52"/>
      <c r="E60" s="317"/>
      <c r="F60" s="53"/>
      <c r="G60" s="242"/>
      <c r="H60" s="313"/>
      <c r="I60" s="50"/>
      <c r="J60" s="63"/>
      <c r="K60" s="488"/>
    </row>
    <row r="61" spans="1:11" s="32" customFormat="1" ht="12.75" customHeight="1">
      <c r="A61" s="47"/>
      <c r="B61" s="43"/>
      <c r="C61" s="120"/>
      <c r="D61" s="307" t="s">
        <v>558</v>
      </c>
      <c r="E61" s="318" t="s">
        <v>559</v>
      </c>
      <c r="F61" s="126" t="s">
        <v>560</v>
      </c>
      <c r="G61" s="83" t="s">
        <v>288</v>
      </c>
      <c r="H61" s="59"/>
      <c r="I61" s="60" t="s">
        <v>288</v>
      </c>
      <c r="J61" s="63"/>
      <c r="K61" s="49"/>
    </row>
    <row r="62" spans="1:11" s="32" customFormat="1" ht="11.25" customHeight="1" thickBot="1">
      <c r="A62" s="47"/>
      <c r="B62" s="91"/>
      <c r="C62" s="74"/>
      <c r="D62" s="75"/>
      <c r="E62" s="325"/>
      <c r="F62" s="124"/>
      <c r="G62" s="103"/>
      <c r="H62" s="78"/>
      <c r="I62" s="79"/>
      <c r="J62" s="152"/>
      <c r="K62" s="135"/>
    </row>
    <row r="63" spans="1:11" s="32" customFormat="1" ht="12.75" customHeight="1">
      <c r="A63" s="47"/>
      <c r="B63" s="52"/>
      <c r="C63" s="154" t="s">
        <v>561</v>
      </c>
      <c r="D63" s="52" t="s">
        <v>554</v>
      </c>
      <c r="E63" s="323" t="s">
        <v>555</v>
      </c>
      <c r="F63" s="123" t="s">
        <v>562</v>
      </c>
      <c r="G63" s="105" t="s">
        <v>270</v>
      </c>
      <c r="H63" s="68"/>
      <c r="I63" s="105" t="s">
        <v>288</v>
      </c>
      <c r="J63" s="95" t="s">
        <v>543</v>
      </c>
      <c r="K63" s="135"/>
    </row>
    <row r="64" spans="1:11" s="32" customFormat="1" ht="12.75" customHeight="1">
      <c r="A64" s="47"/>
      <c r="B64" s="43"/>
      <c r="C64" s="154" t="s">
        <v>208</v>
      </c>
      <c r="D64" s="52"/>
      <c r="E64" s="319"/>
      <c r="F64" s="90"/>
      <c r="G64" s="84"/>
      <c r="H64" s="61"/>
      <c r="I64" s="84"/>
      <c r="J64" s="61"/>
      <c r="K64" s="135"/>
    </row>
    <row r="65" spans="1:11" s="32" customFormat="1" ht="12.75" customHeight="1">
      <c r="A65" s="47"/>
      <c r="B65" s="43"/>
      <c r="C65" s="324" t="s">
        <v>209</v>
      </c>
      <c r="D65" s="52"/>
      <c r="E65" s="319"/>
      <c r="F65" s="123" t="s">
        <v>563</v>
      </c>
      <c r="G65" s="84" t="s">
        <v>270</v>
      </c>
      <c r="H65" s="61"/>
      <c r="I65" s="84" t="s">
        <v>288</v>
      </c>
      <c r="J65" s="61"/>
      <c r="K65" s="135"/>
    </row>
    <row r="66" spans="1:11" s="32" customFormat="1" ht="12.75" customHeight="1" thickBot="1">
      <c r="A66" s="47"/>
      <c r="B66" s="43"/>
      <c r="C66" s="120" t="s">
        <v>75</v>
      </c>
      <c r="D66" s="52"/>
      <c r="E66" s="319"/>
      <c r="F66" s="128"/>
      <c r="G66" s="109"/>
      <c r="H66" s="112"/>
      <c r="I66" s="109"/>
      <c r="J66" s="61"/>
      <c r="K66" s="49"/>
    </row>
    <row r="67" spans="1:11" s="32" customFormat="1" ht="12.75" customHeight="1">
      <c r="A67" s="47"/>
      <c r="B67" s="43"/>
      <c r="C67" s="120" t="s">
        <v>206</v>
      </c>
      <c r="D67" s="52"/>
      <c r="E67" s="319"/>
      <c r="F67" s="126" t="s">
        <v>564</v>
      </c>
      <c r="G67" s="83" t="s">
        <v>72</v>
      </c>
      <c r="H67" s="59"/>
      <c r="I67" s="60" t="s">
        <v>72</v>
      </c>
      <c r="J67" s="63"/>
      <c r="K67" s="135"/>
    </row>
    <row r="68" spans="1:11" s="32" customFormat="1" ht="11.25" customHeight="1" thickBot="1">
      <c r="A68" s="47"/>
      <c r="B68" s="43"/>
      <c r="C68" s="120"/>
      <c r="D68" s="52"/>
      <c r="E68" s="329"/>
      <c r="F68" s="124"/>
      <c r="G68" s="103"/>
      <c r="H68" s="78"/>
      <c r="I68" s="79"/>
      <c r="J68" s="63"/>
      <c r="K68" s="135"/>
    </row>
    <row r="69" spans="1:11" s="32" customFormat="1" ht="12.75" customHeight="1">
      <c r="A69" s="47"/>
      <c r="B69" s="43"/>
      <c r="C69" s="120"/>
      <c r="D69" s="307" t="s">
        <v>558</v>
      </c>
      <c r="E69" s="318" t="s">
        <v>559</v>
      </c>
      <c r="F69" s="93" t="s">
        <v>560</v>
      </c>
      <c r="G69" s="87" t="s">
        <v>288</v>
      </c>
      <c r="H69" s="62"/>
      <c r="I69" s="49" t="s">
        <v>288</v>
      </c>
      <c r="J69" s="63"/>
      <c r="K69" s="135"/>
    </row>
    <row r="70" spans="1:11" s="32" customFormat="1" ht="12" customHeight="1" thickBot="1">
      <c r="A70" s="48"/>
      <c r="B70" s="45"/>
      <c r="C70" s="121"/>
      <c r="D70" s="119"/>
      <c r="E70" s="328"/>
      <c r="F70" s="124"/>
      <c r="G70" s="103"/>
      <c r="H70" s="78"/>
      <c r="I70" s="79"/>
      <c r="J70" s="80"/>
      <c r="K70" s="304"/>
    </row>
    <row r="71" spans="1:11" s="32" customFormat="1" ht="12" customHeight="1">
      <c r="A71" s="43" t="s">
        <v>569</v>
      </c>
      <c r="B71" s="43"/>
      <c r="C71" s="43"/>
      <c r="D71" s="43"/>
      <c r="E71" s="87"/>
      <c r="F71" s="43"/>
      <c r="G71" s="87"/>
      <c r="H71" s="87"/>
      <c r="I71" s="87"/>
      <c r="J71" s="87"/>
      <c r="K71" s="87"/>
    </row>
    <row r="72" spans="1:11" s="32" customFormat="1" ht="12.75" customHeight="1">
      <c r="A72" s="43" t="s">
        <v>212</v>
      </c>
      <c r="B72" s="43"/>
      <c r="C72" s="43"/>
      <c r="D72" s="43"/>
      <c r="E72" s="87"/>
      <c r="F72" s="43"/>
      <c r="G72" s="87"/>
      <c r="H72" s="87"/>
      <c r="I72" s="87"/>
      <c r="J72" s="87"/>
      <c r="K72" s="87"/>
    </row>
    <row r="73" spans="1:11" s="32" customFormat="1" ht="12.75" customHeight="1">
      <c r="A73" s="43" t="s">
        <v>213</v>
      </c>
      <c r="B73" s="43"/>
      <c r="C73" s="43"/>
      <c r="D73" s="43"/>
      <c r="E73" s="87"/>
      <c r="F73" s="43"/>
      <c r="G73" s="87"/>
      <c r="H73" s="87"/>
      <c r="I73" s="87"/>
      <c r="J73" s="87"/>
      <c r="K73" s="87"/>
    </row>
    <row r="74" spans="1:11" s="32" customFormat="1" ht="12.75" customHeight="1">
      <c r="A74" s="43"/>
      <c r="B74" s="43"/>
      <c r="C74" s="43"/>
      <c r="D74" s="43"/>
      <c r="E74" s="43"/>
      <c r="F74" s="43"/>
      <c r="G74" s="87"/>
      <c r="H74" s="87"/>
      <c r="I74" s="87"/>
      <c r="J74" s="87"/>
      <c r="K74" s="87"/>
    </row>
    <row r="75" spans="7:11" s="32" customFormat="1" ht="12.75" customHeight="1">
      <c r="G75" s="42"/>
      <c r="H75" s="42"/>
      <c r="I75" s="42"/>
      <c r="J75" s="42"/>
      <c r="K75" s="66" t="s">
        <v>58</v>
      </c>
    </row>
    <row r="76" spans="7:11" s="32" customFormat="1" ht="12.75" customHeight="1" thickBot="1">
      <c r="G76" s="42"/>
      <c r="H76" s="42"/>
      <c r="I76" s="42"/>
      <c r="J76" s="42"/>
      <c r="K76" s="136" t="s">
        <v>218</v>
      </c>
    </row>
    <row r="77" spans="1:11" s="32" customFormat="1" ht="11.25" customHeight="1">
      <c r="A77" s="46"/>
      <c r="B77" s="529" t="s">
        <v>59</v>
      </c>
      <c r="C77" s="532" t="s">
        <v>60</v>
      </c>
      <c r="D77" s="515" t="s">
        <v>216</v>
      </c>
      <c r="E77" s="516"/>
      <c r="F77" s="515" t="s">
        <v>217</v>
      </c>
      <c r="G77" s="516"/>
      <c r="H77" s="516"/>
      <c r="I77" s="516"/>
      <c r="J77" s="516"/>
      <c r="K77" s="517"/>
    </row>
    <row r="78" spans="1:11" s="32" customFormat="1" ht="11.25" customHeight="1">
      <c r="A78" s="47"/>
      <c r="B78" s="530"/>
      <c r="C78" s="533"/>
      <c r="D78" s="65" t="s">
        <v>61</v>
      </c>
      <c r="E78" s="518" t="s">
        <v>62</v>
      </c>
      <c r="F78" s="520" t="s">
        <v>63</v>
      </c>
      <c r="G78" s="522" t="s">
        <v>64</v>
      </c>
      <c r="H78" s="523"/>
      <c r="I78" s="524"/>
      <c r="J78" s="525" t="s">
        <v>65</v>
      </c>
      <c r="K78" s="526"/>
    </row>
    <row r="79" spans="1:11" s="32" customFormat="1" ht="11.25" customHeight="1" thickBot="1">
      <c r="A79" s="48"/>
      <c r="B79" s="531"/>
      <c r="C79" s="534"/>
      <c r="D79" s="54" t="s">
        <v>66</v>
      </c>
      <c r="E79" s="519"/>
      <c r="F79" s="521"/>
      <c r="G79" s="58" t="s">
        <v>67</v>
      </c>
      <c r="H79" s="58" t="s">
        <v>68</v>
      </c>
      <c r="I79" s="58" t="s">
        <v>69</v>
      </c>
      <c r="J79" s="58" t="s">
        <v>70</v>
      </c>
      <c r="K79" s="76"/>
    </row>
    <row r="80" spans="1:11" s="32" customFormat="1" ht="12.75" customHeight="1">
      <c r="A80" s="527" t="s">
        <v>570</v>
      </c>
      <c r="B80" s="85" t="s">
        <v>541</v>
      </c>
      <c r="C80" s="153" t="s">
        <v>542</v>
      </c>
      <c r="D80" s="51" t="s">
        <v>71</v>
      </c>
      <c r="E80" s="81" t="s">
        <v>72</v>
      </c>
      <c r="F80" s="55" t="s">
        <v>252</v>
      </c>
      <c r="G80" s="83" t="s">
        <v>590</v>
      </c>
      <c r="H80" s="59" t="s">
        <v>590</v>
      </c>
      <c r="I80" s="83" t="s">
        <v>72</v>
      </c>
      <c r="J80" s="59" t="s">
        <v>543</v>
      </c>
      <c r="K80" s="498" t="s">
        <v>654</v>
      </c>
    </row>
    <row r="81" spans="1:11" s="32" customFormat="1" ht="12.75" customHeight="1">
      <c r="A81" s="528"/>
      <c r="B81" s="87" t="s">
        <v>544</v>
      </c>
      <c r="C81" s="154" t="s">
        <v>545</v>
      </c>
      <c r="D81" s="52"/>
      <c r="E81" s="102"/>
      <c r="F81" s="330"/>
      <c r="G81" s="86"/>
      <c r="H81" s="101"/>
      <c r="I81" s="86"/>
      <c r="J81" s="101"/>
      <c r="K81" s="485"/>
    </row>
    <row r="82" spans="1:11" s="32" customFormat="1" ht="12.75" customHeight="1">
      <c r="A82" s="528"/>
      <c r="B82" s="43"/>
      <c r="C82" s="314" t="s">
        <v>90</v>
      </c>
      <c r="D82" s="307" t="s">
        <v>71</v>
      </c>
      <c r="E82" s="98" t="s">
        <v>72</v>
      </c>
      <c r="F82" s="331" t="s">
        <v>253</v>
      </c>
      <c r="G82" s="96" t="s">
        <v>290</v>
      </c>
      <c r="H82" s="95" t="s">
        <v>290</v>
      </c>
      <c r="I82" s="96" t="s">
        <v>72</v>
      </c>
      <c r="J82" s="95" t="s">
        <v>543</v>
      </c>
      <c r="K82" s="485"/>
    </row>
    <row r="83" spans="1:11" s="32" customFormat="1" ht="12.75" customHeight="1">
      <c r="A83" s="528"/>
      <c r="B83" s="43" t="str">
        <f>IF('等級及び申請者'!E38="否選択","□選択","■選択")</f>
        <v>□選択</v>
      </c>
      <c r="C83" s="154" t="s">
        <v>546</v>
      </c>
      <c r="D83" s="52"/>
      <c r="E83" s="82"/>
      <c r="F83" s="56" t="s">
        <v>202</v>
      </c>
      <c r="G83" s="84"/>
      <c r="H83" s="61"/>
      <c r="I83" s="84"/>
      <c r="J83" s="61"/>
      <c r="K83" s="485"/>
    </row>
    <row r="84" spans="1:11" s="32" customFormat="1" ht="12.75" customHeight="1" thickBot="1">
      <c r="A84" s="528"/>
      <c r="B84" s="43"/>
      <c r="C84" s="320" t="s">
        <v>547</v>
      </c>
      <c r="D84" s="52"/>
      <c r="E84" s="102"/>
      <c r="F84" s="330"/>
      <c r="G84" s="86"/>
      <c r="H84" s="101"/>
      <c r="I84" s="86"/>
      <c r="J84" s="101"/>
      <c r="K84" s="486"/>
    </row>
    <row r="85" spans="1:11" s="32" customFormat="1" ht="12.75" customHeight="1">
      <c r="A85" s="528"/>
      <c r="B85" s="85" t="s">
        <v>571</v>
      </c>
      <c r="C85" s="322" t="s">
        <v>591</v>
      </c>
      <c r="D85" s="51" t="s">
        <v>71</v>
      </c>
      <c r="E85" s="81" t="s">
        <v>203</v>
      </c>
      <c r="F85" s="55" t="s">
        <v>572</v>
      </c>
      <c r="G85" s="83" t="s">
        <v>573</v>
      </c>
      <c r="H85" s="59"/>
      <c r="I85" s="83" t="s">
        <v>72</v>
      </c>
      <c r="J85" s="59" t="s">
        <v>543</v>
      </c>
      <c r="K85" s="487" t="s">
        <v>652</v>
      </c>
    </row>
    <row r="86" spans="1:11" s="32" customFormat="1" ht="12.75" customHeight="1">
      <c r="A86" s="528"/>
      <c r="B86" s="87"/>
      <c r="C86" s="324" t="s">
        <v>204</v>
      </c>
      <c r="D86" s="52"/>
      <c r="E86" s="82"/>
      <c r="F86" s="56" t="s">
        <v>550</v>
      </c>
      <c r="G86" s="84"/>
      <c r="H86" s="61"/>
      <c r="I86" s="84"/>
      <c r="J86" s="61"/>
      <c r="K86" s="488"/>
    </row>
    <row r="87" spans="1:11" s="32" customFormat="1" ht="12.75" customHeight="1">
      <c r="A87" s="528"/>
      <c r="B87" s="87"/>
      <c r="C87" s="120" t="s">
        <v>205</v>
      </c>
      <c r="D87" s="52"/>
      <c r="E87" s="106" t="s">
        <v>203</v>
      </c>
      <c r="F87" s="67" t="s">
        <v>574</v>
      </c>
      <c r="G87" s="84" t="s">
        <v>552</v>
      </c>
      <c r="H87" s="61"/>
      <c r="I87" s="84" t="s">
        <v>72</v>
      </c>
      <c r="J87" s="61"/>
      <c r="K87" s="488"/>
    </row>
    <row r="88" spans="1:11" s="32" customFormat="1" ht="12.75" customHeight="1">
      <c r="A88" s="528"/>
      <c r="B88" s="43"/>
      <c r="C88" s="70" t="s">
        <v>575</v>
      </c>
      <c r="D88" s="75"/>
      <c r="E88" s="94"/>
      <c r="F88" s="75"/>
      <c r="G88" s="241"/>
      <c r="H88" s="240"/>
      <c r="I88" s="241"/>
      <c r="J88" s="72"/>
      <c r="K88" s="488"/>
    </row>
    <row r="89" spans="1:11" s="32" customFormat="1" ht="12.75" customHeight="1">
      <c r="A89" s="47"/>
      <c r="B89" s="43"/>
      <c r="C89" s="322" t="s">
        <v>576</v>
      </c>
      <c r="D89" s="52" t="s">
        <v>577</v>
      </c>
      <c r="E89" s="106" t="s">
        <v>578</v>
      </c>
      <c r="F89" s="67"/>
      <c r="G89" s="105"/>
      <c r="H89" s="68"/>
      <c r="I89" s="105"/>
      <c r="J89" s="68" t="s">
        <v>579</v>
      </c>
      <c r="K89" s="488"/>
    </row>
    <row r="90" spans="1:11" s="32" customFormat="1" ht="12.75" customHeight="1">
      <c r="A90" s="47"/>
      <c r="B90" s="43"/>
      <c r="C90" s="154" t="s">
        <v>251</v>
      </c>
      <c r="D90" s="52"/>
      <c r="E90" s="82" t="s">
        <v>203</v>
      </c>
      <c r="F90" s="56" t="s">
        <v>580</v>
      </c>
      <c r="G90" s="84" t="s">
        <v>270</v>
      </c>
      <c r="H90" s="61"/>
      <c r="I90" s="84" t="s">
        <v>72</v>
      </c>
      <c r="J90" s="61"/>
      <c r="K90" s="488"/>
    </row>
    <row r="91" spans="1:11" s="32" customFormat="1" ht="12.75" customHeight="1">
      <c r="A91" s="47"/>
      <c r="B91" s="43"/>
      <c r="C91" s="326" t="s">
        <v>207</v>
      </c>
      <c r="D91" s="52"/>
      <c r="E91" s="82"/>
      <c r="F91" s="56"/>
      <c r="G91" s="84"/>
      <c r="H91" s="61"/>
      <c r="I91" s="84"/>
      <c r="J91" s="61"/>
      <c r="K91" s="488"/>
    </row>
    <row r="92" spans="1:11" s="32" customFormat="1" ht="12.75" customHeight="1">
      <c r="A92" s="47"/>
      <c r="B92" s="43"/>
      <c r="C92" s="120" t="s">
        <v>205</v>
      </c>
      <c r="D92" s="52"/>
      <c r="E92" s="82" t="s">
        <v>581</v>
      </c>
      <c r="F92" s="56" t="s">
        <v>582</v>
      </c>
      <c r="G92" s="84" t="s">
        <v>215</v>
      </c>
      <c r="H92" s="61"/>
      <c r="I92" s="84" t="s">
        <v>72</v>
      </c>
      <c r="J92" s="61"/>
      <c r="K92" s="488"/>
    </row>
    <row r="93" spans="1:11" s="32" customFormat="1" ht="12.75" customHeight="1">
      <c r="A93" s="47"/>
      <c r="B93" s="43"/>
      <c r="C93" s="120" t="s">
        <v>583</v>
      </c>
      <c r="D93" s="52"/>
      <c r="E93" s="106" t="s">
        <v>203</v>
      </c>
      <c r="F93" s="67" t="s">
        <v>574</v>
      </c>
      <c r="G93" s="105" t="s">
        <v>552</v>
      </c>
      <c r="H93" s="68"/>
      <c r="I93" s="105" t="s">
        <v>72</v>
      </c>
      <c r="J93" s="61"/>
      <c r="K93" s="488"/>
    </row>
    <row r="94" spans="1:11" s="32" customFormat="1" ht="12.75" customHeight="1">
      <c r="A94" s="47"/>
      <c r="B94" s="43"/>
      <c r="C94" s="120"/>
      <c r="D94" s="307" t="s">
        <v>577</v>
      </c>
      <c r="E94" s="98" t="s">
        <v>584</v>
      </c>
      <c r="F94" s="331"/>
      <c r="G94" s="96"/>
      <c r="H94" s="95"/>
      <c r="I94" s="332"/>
      <c r="J94" s="63"/>
      <c r="K94" s="49"/>
    </row>
    <row r="95" spans="1:11" s="32" customFormat="1" ht="12.75" customHeight="1">
      <c r="A95" s="47"/>
      <c r="B95" s="43"/>
      <c r="C95" s="74"/>
      <c r="D95" s="52"/>
      <c r="E95" s="82" t="s">
        <v>203</v>
      </c>
      <c r="F95" s="56" t="s">
        <v>585</v>
      </c>
      <c r="G95" s="84" t="s">
        <v>72</v>
      </c>
      <c r="H95" s="61"/>
      <c r="I95" s="63" t="s">
        <v>72</v>
      </c>
      <c r="J95" s="72"/>
      <c r="K95" s="135"/>
    </row>
    <row r="96" spans="1:11" s="32" customFormat="1" ht="12.75" customHeight="1">
      <c r="A96" s="47"/>
      <c r="B96" s="43"/>
      <c r="C96" s="154" t="s">
        <v>561</v>
      </c>
      <c r="D96" s="307" t="s">
        <v>554</v>
      </c>
      <c r="E96" s="98" t="s">
        <v>555</v>
      </c>
      <c r="F96" s="331"/>
      <c r="G96" s="96"/>
      <c r="H96" s="95"/>
      <c r="I96" s="332"/>
      <c r="J96" s="68" t="s">
        <v>586</v>
      </c>
      <c r="K96" s="135"/>
    </row>
    <row r="97" spans="1:11" s="32" customFormat="1" ht="12.75" customHeight="1">
      <c r="A97" s="47"/>
      <c r="B97" s="43"/>
      <c r="C97" s="154" t="s">
        <v>208</v>
      </c>
      <c r="D97" s="52"/>
      <c r="E97" s="82" t="s">
        <v>203</v>
      </c>
      <c r="F97" s="56" t="s">
        <v>580</v>
      </c>
      <c r="G97" s="84" t="s">
        <v>270</v>
      </c>
      <c r="H97" s="61"/>
      <c r="I97" s="63" t="s">
        <v>72</v>
      </c>
      <c r="J97" s="63"/>
      <c r="K97" s="135"/>
    </row>
    <row r="98" spans="1:11" s="32" customFormat="1" ht="12.75" customHeight="1">
      <c r="A98" s="47"/>
      <c r="B98" s="43"/>
      <c r="C98" s="324" t="s">
        <v>209</v>
      </c>
      <c r="D98" s="52"/>
      <c r="E98" s="82"/>
      <c r="F98" s="56"/>
      <c r="G98" s="84"/>
      <c r="H98" s="61"/>
      <c r="I98" s="63"/>
      <c r="J98" s="63"/>
      <c r="K98" s="135"/>
    </row>
    <row r="99" spans="1:11" s="32" customFormat="1" ht="12.75" customHeight="1">
      <c r="A99" s="47"/>
      <c r="B99" s="43"/>
      <c r="C99" s="120" t="s">
        <v>205</v>
      </c>
      <c r="D99" s="52"/>
      <c r="E99" s="82" t="s">
        <v>581</v>
      </c>
      <c r="F99" s="56" t="s">
        <v>582</v>
      </c>
      <c r="G99" s="84" t="s">
        <v>215</v>
      </c>
      <c r="H99" s="61"/>
      <c r="I99" s="63" t="s">
        <v>72</v>
      </c>
      <c r="J99" s="63"/>
      <c r="K99" s="135"/>
    </row>
    <row r="100" spans="1:11" s="32" customFormat="1" ht="12.75" customHeight="1">
      <c r="A100" s="47"/>
      <c r="B100" s="43"/>
      <c r="C100" s="120" t="s">
        <v>206</v>
      </c>
      <c r="D100" s="52"/>
      <c r="E100" s="106" t="s">
        <v>203</v>
      </c>
      <c r="F100" s="67" t="s">
        <v>574</v>
      </c>
      <c r="G100" s="105" t="s">
        <v>552</v>
      </c>
      <c r="H100" s="68"/>
      <c r="I100" s="69" t="s">
        <v>72</v>
      </c>
      <c r="J100" s="63"/>
      <c r="K100" s="135"/>
    </row>
    <row r="101" spans="1:11" s="32" customFormat="1" ht="12.75" customHeight="1">
      <c r="A101" s="47"/>
      <c r="B101" s="43"/>
      <c r="C101" s="120"/>
      <c r="D101" s="307" t="s">
        <v>577</v>
      </c>
      <c r="E101" s="98" t="s">
        <v>584</v>
      </c>
      <c r="F101" s="331"/>
      <c r="G101" s="96"/>
      <c r="H101" s="95"/>
      <c r="I101" s="332"/>
      <c r="J101" s="63"/>
      <c r="K101" s="135"/>
    </row>
    <row r="102" spans="1:11" s="32" customFormat="1" ht="12.75" customHeight="1">
      <c r="A102" s="47"/>
      <c r="B102" s="43"/>
      <c r="C102" s="120"/>
      <c r="D102" s="52"/>
      <c r="E102" s="82" t="s">
        <v>203</v>
      </c>
      <c r="F102" s="56" t="s">
        <v>585</v>
      </c>
      <c r="G102" s="84" t="s">
        <v>72</v>
      </c>
      <c r="H102" s="61"/>
      <c r="I102" s="63" t="s">
        <v>72</v>
      </c>
      <c r="J102" s="63"/>
      <c r="K102" s="135"/>
    </row>
    <row r="103" spans="1:11" s="32" customFormat="1" ht="12.75" customHeight="1" thickBot="1">
      <c r="A103" s="47"/>
      <c r="B103" s="119"/>
      <c r="C103" s="121"/>
      <c r="D103" s="53"/>
      <c r="E103" s="104"/>
      <c r="F103" s="77"/>
      <c r="G103" s="103"/>
      <c r="H103" s="78"/>
      <c r="I103" s="80"/>
      <c r="J103" s="80"/>
      <c r="K103" s="304"/>
    </row>
    <row r="104" spans="1:11" s="32" customFormat="1" ht="12.75" customHeight="1">
      <c r="A104" s="47"/>
      <c r="B104" s="85" t="s">
        <v>587</v>
      </c>
      <c r="C104" s="322" t="s">
        <v>591</v>
      </c>
      <c r="D104" s="51" t="s">
        <v>71</v>
      </c>
      <c r="E104" s="81" t="s">
        <v>203</v>
      </c>
      <c r="F104" s="55" t="s">
        <v>588</v>
      </c>
      <c r="G104" s="83" t="s">
        <v>589</v>
      </c>
      <c r="H104" s="59"/>
      <c r="I104" s="83" t="s">
        <v>72</v>
      </c>
      <c r="J104" s="59" t="s">
        <v>543</v>
      </c>
      <c r="K104" s="487" t="s">
        <v>652</v>
      </c>
    </row>
    <row r="105" spans="1:11" s="32" customFormat="1" ht="12.75" customHeight="1">
      <c r="A105" s="47"/>
      <c r="B105" s="87"/>
      <c r="C105" s="324" t="s">
        <v>204</v>
      </c>
      <c r="D105" s="52"/>
      <c r="E105" s="82"/>
      <c r="F105" s="56" t="s">
        <v>550</v>
      </c>
      <c r="G105" s="84"/>
      <c r="H105" s="61"/>
      <c r="I105" s="84"/>
      <c r="J105" s="61"/>
      <c r="K105" s="488"/>
    </row>
    <row r="106" spans="1:11" s="32" customFormat="1" ht="12.75" customHeight="1">
      <c r="A106" s="47"/>
      <c r="B106" s="87"/>
      <c r="C106" s="120" t="s">
        <v>205</v>
      </c>
      <c r="D106" s="52"/>
      <c r="E106" s="106" t="s">
        <v>203</v>
      </c>
      <c r="F106" s="67" t="s">
        <v>574</v>
      </c>
      <c r="G106" s="84" t="s">
        <v>552</v>
      </c>
      <c r="H106" s="61"/>
      <c r="I106" s="84" t="s">
        <v>72</v>
      </c>
      <c r="J106" s="61"/>
      <c r="K106" s="488"/>
    </row>
    <row r="107" spans="1:11" s="32" customFormat="1" ht="12.75" customHeight="1">
      <c r="A107" s="47"/>
      <c r="B107" s="43"/>
      <c r="C107" s="70" t="s">
        <v>575</v>
      </c>
      <c r="D107" s="75"/>
      <c r="E107" s="94"/>
      <c r="F107" s="75"/>
      <c r="G107" s="241"/>
      <c r="H107" s="240"/>
      <c r="I107" s="241"/>
      <c r="J107" s="72"/>
      <c r="K107" s="488"/>
    </row>
    <row r="108" spans="1:11" s="32" customFormat="1" ht="12.75" customHeight="1">
      <c r="A108" s="47"/>
      <c r="B108" s="43"/>
      <c r="C108" s="322" t="s">
        <v>576</v>
      </c>
      <c r="D108" s="52" t="s">
        <v>577</v>
      </c>
      <c r="E108" s="106" t="s">
        <v>578</v>
      </c>
      <c r="F108" s="67"/>
      <c r="G108" s="105"/>
      <c r="H108" s="68"/>
      <c r="I108" s="105"/>
      <c r="J108" s="68" t="s">
        <v>579</v>
      </c>
      <c r="K108" s="488"/>
    </row>
    <row r="109" spans="1:11" s="32" customFormat="1" ht="12.75" customHeight="1">
      <c r="A109" s="47"/>
      <c r="B109" s="43"/>
      <c r="C109" s="154" t="s">
        <v>251</v>
      </c>
      <c r="D109" s="52"/>
      <c r="E109" s="82" t="s">
        <v>203</v>
      </c>
      <c r="F109" s="56" t="s">
        <v>580</v>
      </c>
      <c r="G109" s="84" t="s">
        <v>270</v>
      </c>
      <c r="H109" s="61"/>
      <c r="I109" s="84" t="s">
        <v>72</v>
      </c>
      <c r="J109" s="61"/>
      <c r="K109" s="488"/>
    </row>
    <row r="110" spans="1:11" s="32" customFormat="1" ht="12.75" customHeight="1">
      <c r="A110" s="47"/>
      <c r="B110" s="43"/>
      <c r="C110" s="326" t="s">
        <v>207</v>
      </c>
      <c r="D110" s="52"/>
      <c r="E110" s="82"/>
      <c r="F110" s="56"/>
      <c r="G110" s="84"/>
      <c r="H110" s="61"/>
      <c r="I110" s="84"/>
      <c r="J110" s="61"/>
      <c r="K110" s="488"/>
    </row>
    <row r="111" spans="1:11" s="32" customFormat="1" ht="12.75" customHeight="1">
      <c r="A111" s="47"/>
      <c r="B111" s="43"/>
      <c r="C111" s="120" t="s">
        <v>205</v>
      </c>
      <c r="D111" s="52"/>
      <c r="E111" s="82" t="s">
        <v>581</v>
      </c>
      <c r="F111" s="56" t="s">
        <v>582</v>
      </c>
      <c r="G111" s="84" t="s">
        <v>215</v>
      </c>
      <c r="H111" s="61"/>
      <c r="I111" s="84" t="s">
        <v>72</v>
      </c>
      <c r="J111" s="61"/>
      <c r="K111" s="488"/>
    </row>
    <row r="112" spans="1:11" s="32" customFormat="1" ht="12.75" customHeight="1">
      <c r="A112" s="47"/>
      <c r="B112" s="43"/>
      <c r="C112" s="120" t="s">
        <v>583</v>
      </c>
      <c r="D112" s="52"/>
      <c r="E112" s="106" t="s">
        <v>203</v>
      </c>
      <c r="F112" s="67" t="s">
        <v>574</v>
      </c>
      <c r="G112" s="105" t="s">
        <v>552</v>
      </c>
      <c r="H112" s="68"/>
      <c r="I112" s="105" t="s">
        <v>72</v>
      </c>
      <c r="J112" s="61"/>
      <c r="K112" s="488"/>
    </row>
    <row r="113" spans="1:11" s="32" customFormat="1" ht="12.75" customHeight="1">
      <c r="A113" s="47"/>
      <c r="B113" s="43"/>
      <c r="C113" s="120"/>
      <c r="D113" s="307" t="s">
        <v>577</v>
      </c>
      <c r="E113" s="98" t="s">
        <v>584</v>
      </c>
      <c r="F113" s="331"/>
      <c r="G113" s="96"/>
      <c r="H113" s="95"/>
      <c r="I113" s="332"/>
      <c r="J113" s="63"/>
      <c r="K113" s="135"/>
    </row>
    <row r="114" spans="1:11" s="32" customFormat="1" ht="12.75" customHeight="1">
      <c r="A114" s="47"/>
      <c r="B114" s="43"/>
      <c r="C114" s="70"/>
      <c r="D114" s="75"/>
      <c r="E114" s="99" t="s">
        <v>203</v>
      </c>
      <c r="F114" s="71" t="s">
        <v>585</v>
      </c>
      <c r="G114" s="97" t="s">
        <v>72</v>
      </c>
      <c r="H114" s="72"/>
      <c r="I114" s="73" t="s">
        <v>72</v>
      </c>
      <c r="J114" s="73"/>
      <c r="K114" s="135"/>
    </row>
    <row r="115" spans="1:11" s="32" customFormat="1" ht="12.75" customHeight="1">
      <c r="A115" s="47"/>
      <c r="B115" s="43"/>
      <c r="C115" s="154" t="s">
        <v>561</v>
      </c>
      <c r="D115" s="52" t="s">
        <v>554</v>
      </c>
      <c r="E115" s="106" t="s">
        <v>555</v>
      </c>
      <c r="F115" s="67"/>
      <c r="G115" s="105"/>
      <c r="H115" s="68"/>
      <c r="I115" s="69"/>
      <c r="J115" s="68" t="s">
        <v>586</v>
      </c>
      <c r="K115" s="49"/>
    </row>
    <row r="116" spans="1:11" s="32" customFormat="1" ht="12.75" customHeight="1">
      <c r="A116" s="47"/>
      <c r="B116" s="43"/>
      <c r="C116" s="154" t="s">
        <v>208</v>
      </c>
      <c r="D116" s="52"/>
      <c r="E116" s="82" t="s">
        <v>203</v>
      </c>
      <c r="F116" s="56" t="s">
        <v>580</v>
      </c>
      <c r="G116" s="84" t="s">
        <v>270</v>
      </c>
      <c r="H116" s="61"/>
      <c r="I116" s="63" t="s">
        <v>72</v>
      </c>
      <c r="J116" s="63"/>
      <c r="K116" s="135"/>
    </row>
    <row r="117" spans="1:11" s="32" customFormat="1" ht="12.75" customHeight="1">
      <c r="A117" s="47"/>
      <c r="B117" s="43"/>
      <c r="C117" s="324" t="s">
        <v>209</v>
      </c>
      <c r="D117" s="52"/>
      <c r="E117" s="82"/>
      <c r="F117" s="56"/>
      <c r="G117" s="84"/>
      <c r="H117" s="61"/>
      <c r="I117" s="63"/>
      <c r="J117" s="63"/>
      <c r="K117" s="135"/>
    </row>
    <row r="118" spans="1:11" s="32" customFormat="1" ht="12.75" customHeight="1">
      <c r="A118" s="47"/>
      <c r="B118" s="43"/>
      <c r="C118" s="120" t="s">
        <v>205</v>
      </c>
      <c r="D118" s="52"/>
      <c r="E118" s="82" t="s">
        <v>581</v>
      </c>
      <c r="F118" s="56" t="s">
        <v>582</v>
      </c>
      <c r="G118" s="84" t="s">
        <v>215</v>
      </c>
      <c r="H118" s="61"/>
      <c r="I118" s="63" t="s">
        <v>72</v>
      </c>
      <c r="J118" s="63"/>
      <c r="K118" s="135"/>
    </row>
    <row r="119" spans="1:11" s="32" customFormat="1" ht="12.75" customHeight="1">
      <c r="A119" s="47"/>
      <c r="B119" s="43"/>
      <c r="C119" s="120" t="s">
        <v>206</v>
      </c>
      <c r="D119" s="52"/>
      <c r="E119" s="106" t="s">
        <v>203</v>
      </c>
      <c r="F119" s="67" t="s">
        <v>574</v>
      </c>
      <c r="G119" s="105" t="s">
        <v>552</v>
      </c>
      <c r="H119" s="68"/>
      <c r="I119" s="69" t="s">
        <v>72</v>
      </c>
      <c r="J119" s="63"/>
      <c r="K119" s="135"/>
    </row>
    <row r="120" spans="1:11" s="32" customFormat="1" ht="12.75" customHeight="1">
      <c r="A120" s="47"/>
      <c r="B120" s="43"/>
      <c r="C120" s="120"/>
      <c r="D120" s="307" t="s">
        <v>577</v>
      </c>
      <c r="E120" s="98" t="s">
        <v>584</v>
      </c>
      <c r="F120" s="331"/>
      <c r="G120" s="96"/>
      <c r="H120" s="95"/>
      <c r="I120" s="332"/>
      <c r="J120" s="63"/>
      <c r="K120" s="135"/>
    </row>
    <row r="121" spans="1:11" s="32" customFormat="1" ht="12.75" customHeight="1">
      <c r="A121" s="47"/>
      <c r="B121" s="43"/>
      <c r="C121" s="120"/>
      <c r="D121" s="52"/>
      <c r="E121" s="82" t="s">
        <v>203</v>
      </c>
      <c r="F121" s="56" t="s">
        <v>585</v>
      </c>
      <c r="G121" s="84" t="s">
        <v>72</v>
      </c>
      <c r="H121" s="61"/>
      <c r="I121" s="63" t="s">
        <v>72</v>
      </c>
      <c r="J121" s="63"/>
      <c r="K121" s="135"/>
    </row>
    <row r="122" spans="1:11" s="32" customFormat="1" ht="12.75" customHeight="1" thickBot="1">
      <c r="A122" s="47"/>
      <c r="B122" s="119"/>
      <c r="C122" s="121"/>
      <c r="D122" s="53"/>
      <c r="E122" s="104"/>
      <c r="F122" s="77"/>
      <c r="G122" s="103"/>
      <c r="H122" s="78"/>
      <c r="I122" s="80"/>
      <c r="J122" s="80"/>
      <c r="K122" s="304"/>
    </row>
    <row r="123" spans="1:11" s="32" customFormat="1" ht="12.75" customHeight="1">
      <c r="A123" s="47"/>
      <c r="B123" s="333" t="s">
        <v>587</v>
      </c>
      <c r="C123" s="322" t="s">
        <v>591</v>
      </c>
      <c r="D123" s="51" t="s">
        <v>71</v>
      </c>
      <c r="E123" s="81" t="s">
        <v>203</v>
      </c>
      <c r="F123" s="55" t="s">
        <v>588</v>
      </c>
      <c r="G123" s="83" t="s">
        <v>589</v>
      </c>
      <c r="H123" s="59"/>
      <c r="I123" s="83" t="s">
        <v>72</v>
      </c>
      <c r="J123" s="59" t="s">
        <v>543</v>
      </c>
      <c r="K123" s="487" t="s">
        <v>652</v>
      </c>
    </row>
    <row r="124" spans="1:11" s="32" customFormat="1" ht="12.75" customHeight="1">
      <c r="A124" s="47"/>
      <c r="B124" s="308"/>
      <c r="C124" s="324" t="s">
        <v>204</v>
      </c>
      <c r="D124" s="52"/>
      <c r="E124" s="82"/>
      <c r="F124" s="56" t="s">
        <v>550</v>
      </c>
      <c r="G124" s="84"/>
      <c r="H124" s="61"/>
      <c r="I124" s="84"/>
      <c r="J124" s="61"/>
      <c r="K124" s="488"/>
    </row>
    <row r="125" spans="1:11" s="32" customFormat="1" ht="12.75" customHeight="1">
      <c r="A125" s="47"/>
      <c r="B125" s="308"/>
      <c r="C125" s="120" t="s">
        <v>205</v>
      </c>
      <c r="D125" s="52"/>
      <c r="E125" s="106" t="s">
        <v>203</v>
      </c>
      <c r="F125" s="67" t="s">
        <v>574</v>
      </c>
      <c r="G125" s="84" t="s">
        <v>552</v>
      </c>
      <c r="H125" s="61"/>
      <c r="I125" s="84" t="s">
        <v>72</v>
      </c>
      <c r="J125" s="61"/>
      <c r="K125" s="488"/>
    </row>
    <row r="126" spans="1:11" s="32" customFormat="1" ht="12.75" customHeight="1">
      <c r="A126" s="47"/>
      <c r="B126" s="52"/>
      <c r="C126" s="70" t="s">
        <v>575</v>
      </c>
      <c r="D126" s="75"/>
      <c r="E126" s="94"/>
      <c r="F126" s="75"/>
      <c r="G126" s="241"/>
      <c r="H126" s="240"/>
      <c r="I126" s="241"/>
      <c r="J126" s="72"/>
      <c r="K126" s="488"/>
    </row>
    <row r="127" spans="1:11" s="32" customFormat="1" ht="12.75" customHeight="1">
      <c r="A127" s="47"/>
      <c r="B127" s="52"/>
      <c r="C127" s="322" t="s">
        <v>576</v>
      </c>
      <c r="D127" s="52" t="s">
        <v>577</v>
      </c>
      <c r="E127" s="106" t="s">
        <v>578</v>
      </c>
      <c r="F127" s="67"/>
      <c r="G127" s="105"/>
      <c r="H127" s="68"/>
      <c r="I127" s="105"/>
      <c r="J127" s="68" t="s">
        <v>579</v>
      </c>
      <c r="K127" s="488"/>
    </row>
    <row r="128" spans="1:11" s="32" customFormat="1" ht="12.75" customHeight="1">
      <c r="A128" s="47"/>
      <c r="B128" s="52"/>
      <c r="C128" s="154" t="s">
        <v>251</v>
      </c>
      <c r="D128" s="52"/>
      <c r="E128" s="82" t="s">
        <v>203</v>
      </c>
      <c r="F128" s="56" t="s">
        <v>580</v>
      </c>
      <c r="G128" s="84" t="s">
        <v>270</v>
      </c>
      <c r="H128" s="61"/>
      <c r="I128" s="84" t="s">
        <v>72</v>
      </c>
      <c r="J128" s="61"/>
      <c r="K128" s="488"/>
    </row>
    <row r="129" spans="1:11" s="32" customFormat="1" ht="12.75" customHeight="1">
      <c r="A129" s="47"/>
      <c r="B129" s="52"/>
      <c r="C129" s="326" t="s">
        <v>207</v>
      </c>
      <c r="D129" s="52"/>
      <c r="E129" s="82"/>
      <c r="F129" s="56"/>
      <c r="G129" s="84"/>
      <c r="H129" s="61"/>
      <c r="I129" s="84"/>
      <c r="J129" s="61"/>
      <c r="K129" s="488"/>
    </row>
    <row r="130" spans="1:11" s="32" customFormat="1" ht="12.75" customHeight="1">
      <c r="A130" s="47"/>
      <c r="B130" s="52"/>
      <c r="C130" s="120" t="s">
        <v>205</v>
      </c>
      <c r="D130" s="52"/>
      <c r="E130" s="82" t="s">
        <v>581</v>
      </c>
      <c r="F130" s="56" t="s">
        <v>582</v>
      </c>
      <c r="G130" s="84" t="s">
        <v>215</v>
      </c>
      <c r="H130" s="61"/>
      <c r="I130" s="84" t="s">
        <v>72</v>
      </c>
      <c r="J130" s="61"/>
      <c r="K130" s="488"/>
    </row>
    <row r="131" spans="1:11" s="32" customFormat="1" ht="12.75" customHeight="1">
      <c r="A131" s="47"/>
      <c r="B131" s="52"/>
      <c r="C131" s="120" t="s">
        <v>583</v>
      </c>
      <c r="D131" s="52"/>
      <c r="E131" s="106" t="s">
        <v>203</v>
      </c>
      <c r="F131" s="67" t="s">
        <v>574</v>
      </c>
      <c r="G131" s="105" t="s">
        <v>552</v>
      </c>
      <c r="H131" s="68"/>
      <c r="I131" s="105" t="s">
        <v>72</v>
      </c>
      <c r="J131" s="61"/>
      <c r="K131" s="488"/>
    </row>
    <row r="132" spans="1:11" s="32" customFormat="1" ht="12.75" customHeight="1">
      <c r="A132" s="47"/>
      <c r="B132" s="52"/>
      <c r="C132" s="120"/>
      <c r="D132" s="307" t="s">
        <v>577</v>
      </c>
      <c r="E132" s="98" t="s">
        <v>584</v>
      </c>
      <c r="F132" s="331"/>
      <c r="G132" s="96"/>
      <c r="H132" s="95"/>
      <c r="I132" s="332"/>
      <c r="J132" s="63"/>
      <c r="K132" s="135"/>
    </row>
    <row r="133" spans="1:11" s="32" customFormat="1" ht="12.75" customHeight="1">
      <c r="A133" s="47"/>
      <c r="B133" s="52"/>
      <c r="C133" s="70"/>
      <c r="D133" s="75"/>
      <c r="E133" s="99" t="s">
        <v>203</v>
      </c>
      <c r="F133" s="71" t="s">
        <v>585</v>
      </c>
      <c r="G133" s="97" t="s">
        <v>72</v>
      </c>
      <c r="H133" s="72"/>
      <c r="I133" s="73" t="s">
        <v>72</v>
      </c>
      <c r="J133" s="73"/>
      <c r="K133" s="49"/>
    </row>
    <row r="134" spans="1:11" s="32" customFormat="1" ht="12.75" customHeight="1">
      <c r="A134" s="47"/>
      <c r="B134" s="52"/>
      <c r="C134" s="154" t="s">
        <v>561</v>
      </c>
      <c r="D134" s="52" t="s">
        <v>554</v>
      </c>
      <c r="E134" s="106" t="s">
        <v>555</v>
      </c>
      <c r="F134" s="67"/>
      <c r="G134" s="105"/>
      <c r="H134" s="68"/>
      <c r="I134" s="69"/>
      <c r="J134" s="68" t="s">
        <v>586</v>
      </c>
      <c r="K134" s="135"/>
    </row>
    <row r="135" spans="1:11" s="32" customFormat="1" ht="12.75" customHeight="1">
      <c r="A135" s="47"/>
      <c r="B135" s="52"/>
      <c r="C135" s="154" t="s">
        <v>208</v>
      </c>
      <c r="D135" s="52"/>
      <c r="E135" s="82" t="s">
        <v>203</v>
      </c>
      <c r="F135" s="56" t="s">
        <v>580</v>
      </c>
      <c r="G135" s="84" t="s">
        <v>270</v>
      </c>
      <c r="H135" s="61"/>
      <c r="I135" s="63" t="s">
        <v>72</v>
      </c>
      <c r="J135" s="63"/>
      <c r="K135" s="135"/>
    </row>
    <row r="136" spans="1:11" s="32" customFormat="1" ht="12.75" customHeight="1">
      <c r="A136" s="47"/>
      <c r="B136" s="52"/>
      <c r="C136" s="324" t="s">
        <v>209</v>
      </c>
      <c r="D136" s="52"/>
      <c r="E136" s="82"/>
      <c r="F136" s="56"/>
      <c r="G136" s="84"/>
      <c r="H136" s="61"/>
      <c r="I136" s="63"/>
      <c r="J136" s="63"/>
      <c r="K136" s="135"/>
    </row>
    <row r="137" spans="1:11" s="32" customFormat="1" ht="12.75" customHeight="1">
      <c r="A137" s="47"/>
      <c r="B137" s="52"/>
      <c r="C137" s="120" t="s">
        <v>205</v>
      </c>
      <c r="D137" s="52"/>
      <c r="E137" s="82" t="s">
        <v>581</v>
      </c>
      <c r="F137" s="56" t="s">
        <v>582</v>
      </c>
      <c r="G137" s="84" t="s">
        <v>215</v>
      </c>
      <c r="H137" s="61"/>
      <c r="I137" s="63" t="s">
        <v>72</v>
      </c>
      <c r="J137" s="63"/>
      <c r="K137" s="135"/>
    </row>
    <row r="138" spans="1:11" s="32" customFormat="1" ht="12.75" customHeight="1">
      <c r="A138" s="47"/>
      <c r="B138" s="52"/>
      <c r="C138" s="120" t="s">
        <v>206</v>
      </c>
      <c r="D138" s="52"/>
      <c r="E138" s="106" t="s">
        <v>203</v>
      </c>
      <c r="F138" s="67" t="s">
        <v>574</v>
      </c>
      <c r="G138" s="105" t="s">
        <v>552</v>
      </c>
      <c r="H138" s="68"/>
      <c r="I138" s="69" t="s">
        <v>72</v>
      </c>
      <c r="J138" s="63"/>
      <c r="K138" s="49"/>
    </row>
    <row r="139" spans="1:11" s="32" customFormat="1" ht="12.75" customHeight="1">
      <c r="A139" s="47"/>
      <c r="B139" s="52"/>
      <c r="C139" s="120"/>
      <c r="D139" s="307" t="s">
        <v>577</v>
      </c>
      <c r="E139" s="98" t="s">
        <v>584</v>
      </c>
      <c r="F139" s="331"/>
      <c r="G139" s="96"/>
      <c r="H139" s="95"/>
      <c r="I139" s="332"/>
      <c r="J139" s="63"/>
      <c r="K139" s="135"/>
    </row>
    <row r="140" spans="1:11" s="32" customFormat="1" ht="12.75" customHeight="1">
      <c r="A140" s="47"/>
      <c r="B140" s="52"/>
      <c r="C140" s="120"/>
      <c r="D140" s="52"/>
      <c r="E140" s="82" t="s">
        <v>203</v>
      </c>
      <c r="F140" s="56" t="s">
        <v>585</v>
      </c>
      <c r="G140" s="84" t="s">
        <v>72</v>
      </c>
      <c r="H140" s="61"/>
      <c r="I140" s="63" t="s">
        <v>72</v>
      </c>
      <c r="J140" s="63"/>
      <c r="K140" s="135"/>
    </row>
    <row r="141" spans="1:11" s="32" customFormat="1" ht="12.75" customHeight="1" thickBot="1">
      <c r="A141" s="48"/>
      <c r="B141" s="119"/>
      <c r="C141" s="121"/>
      <c r="D141" s="53"/>
      <c r="E141" s="104"/>
      <c r="F141" s="77"/>
      <c r="G141" s="103"/>
      <c r="H141" s="78"/>
      <c r="I141" s="80"/>
      <c r="J141" s="80"/>
      <c r="K141" s="304"/>
    </row>
    <row r="142" spans="1:11" s="32" customFormat="1" ht="12.75" customHeight="1">
      <c r="A142" s="43"/>
      <c r="B142" s="43" t="s">
        <v>210</v>
      </c>
      <c r="C142" s="43"/>
      <c r="D142" s="43"/>
      <c r="E142" s="43"/>
      <c r="F142" s="43"/>
      <c r="G142" s="87"/>
      <c r="H142" s="87"/>
      <c r="I142" s="87"/>
      <c r="J142" s="87"/>
      <c r="K142" s="87"/>
    </row>
    <row r="143" spans="1:11" s="32" customFormat="1" ht="12.75" customHeight="1">
      <c r="A143" s="43"/>
      <c r="B143" s="43" t="s">
        <v>211</v>
      </c>
      <c r="C143" s="43"/>
      <c r="D143" s="43"/>
      <c r="E143" s="43"/>
      <c r="F143" s="43"/>
      <c r="G143" s="87"/>
      <c r="H143" s="87"/>
      <c r="I143" s="87"/>
      <c r="J143" s="87"/>
      <c r="K143" s="87"/>
    </row>
    <row r="144" spans="1:11" s="32" customFormat="1" ht="12.75" customHeight="1">
      <c r="A144" s="43"/>
      <c r="B144" s="43" t="s">
        <v>213</v>
      </c>
      <c r="C144" s="43"/>
      <c r="D144" s="43"/>
      <c r="E144" s="43"/>
      <c r="F144" s="43"/>
      <c r="G144" s="87"/>
      <c r="H144" s="87"/>
      <c r="I144" s="87"/>
      <c r="J144" s="87"/>
      <c r="K144" s="87"/>
    </row>
    <row r="145" spans="1:11" s="32" customFormat="1" ht="12.75" customHeight="1">
      <c r="A145" s="43"/>
      <c r="C145" s="43"/>
      <c r="D145" s="43"/>
      <c r="E145" s="43"/>
      <c r="F145" s="43"/>
      <c r="G145" s="87"/>
      <c r="H145" s="87"/>
      <c r="I145" s="87"/>
      <c r="J145" s="87"/>
      <c r="K145" s="87"/>
    </row>
    <row r="146" spans="1:11" s="32" customFormat="1" ht="12.75" customHeight="1">
      <c r="A146" s="43"/>
      <c r="B146" s="43"/>
      <c r="C146" s="43"/>
      <c r="D146" s="43"/>
      <c r="E146" s="43"/>
      <c r="F146" s="43"/>
      <c r="G146" s="87"/>
      <c r="H146" s="87"/>
      <c r="I146" s="87"/>
      <c r="J146" s="87"/>
      <c r="K146" s="87"/>
    </row>
  </sheetData>
  <sheetProtection/>
  <mergeCells count="26">
    <mergeCell ref="K80:K84"/>
    <mergeCell ref="K85:K93"/>
    <mergeCell ref="K104:K112"/>
    <mergeCell ref="K123:K131"/>
    <mergeCell ref="B77:B79"/>
    <mergeCell ref="C77:C79"/>
    <mergeCell ref="K6:K10"/>
    <mergeCell ref="K11:K20"/>
    <mergeCell ref="K31:K40"/>
    <mergeCell ref="K51:K60"/>
    <mergeCell ref="F3:K3"/>
    <mergeCell ref="E4:E5"/>
    <mergeCell ref="F4:F5"/>
    <mergeCell ref="G4:I4"/>
    <mergeCell ref="J4:K4"/>
    <mergeCell ref="A80:A88"/>
    <mergeCell ref="B3:B5"/>
    <mergeCell ref="C3:C5"/>
    <mergeCell ref="D3:E3"/>
    <mergeCell ref="A6:A14"/>
    <mergeCell ref="F77:K77"/>
    <mergeCell ref="E78:E79"/>
    <mergeCell ref="F78:F79"/>
    <mergeCell ref="G78:I78"/>
    <mergeCell ref="J78:K78"/>
    <mergeCell ref="D77:E77"/>
  </mergeCells>
  <conditionalFormatting sqref="B6:J70">
    <cfRule type="expression" priority="1" dxfId="0" stopIfTrue="1">
      <formula>$B$9="□選択"</formula>
    </cfRule>
  </conditionalFormatting>
  <conditionalFormatting sqref="B80:J141">
    <cfRule type="expression" priority="2" dxfId="0" stopIfTrue="1">
      <formula>$B$83="□選択"</formula>
    </cfRule>
  </conditionalFormatting>
  <printOptions horizontalCentered="1"/>
  <pageMargins left="0.3937007874015748" right="0.3937007874015748" top="0.7874015748031497" bottom="0.5905511811023623" header="0.5118110236220472" footer="0.1968503937007874"/>
  <pageSetup orientation="portrait" paperSize="9" scale="90" r:id="rId1"/>
  <headerFooter alignWithMargins="0">
    <oddHeader>&amp;C&amp;"ＭＳ ゴシック,太字"&amp;14施 工 状 況 報 告 書【枠組壁工法住宅】－第4回目</oddHeader>
    <oddFooter>&amp;L&amp;"ＭＳ ゴシック,標準"&amp;8改20150401&amp;C5
&amp;R&amp;"ＭＳ ゴシック,標準"&amp;8KK&amp;"ＭＳ 明朝,標準"&amp;11
</oddFooter>
  </headerFooter>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AI50"/>
  <sheetViews>
    <sheetView view="pageBreakPreview" zoomScaleSheetLayoutView="100" zoomScalePageLayoutView="0" workbookViewId="0" topLeftCell="A1">
      <selection activeCell="C3" sqref="C3:W3"/>
    </sheetView>
  </sheetViews>
  <sheetFormatPr defaultColWidth="9" defaultRowHeight="14.25"/>
  <cols>
    <col min="1" max="1" width="2.69921875" style="243" customWidth="1"/>
    <col min="2" max="2" width="8.09765625" style="243" customWidth="1"/>
    <col min="3" max="5" width="5.796875" style="243" customWidth="1"/>
    <col min="6" max="35" width="2.09765625" style="243" customWidth="1"/>
    <col min="36" max="16384" width="9" style="243" customWidth="1"/>
  </cols>
  <sheetData>
    <row r="1" spans="1:35" ht="15.75">
      <c r="A1" s="592" t="s">
        <v>394</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row>
    <row r="2" spans="1:35" ht="15.75">
      <c r="A2" s="244"/>
      <c r="B2" s="244"/>
      <c r="C2" s="244"/>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6" t="s">
        <v>395</v>
      </c>
    </row>
    <row r="3" spans="1:35" ht="15.75">
      <c r="A3" s="601" t="s">
        <v>396</v>
      </c>
      <c r="B3" s="601"/>
      <c r="C3" s="602"/>
      <c r="D3" s="602"/>
      <c r="E3" s="602"/>
      <c r="F3" s="602"/>
      <c r="G3" s="602"/>
      <c r="H3" s="602"/>
      <c r="I3" s="602"/>
      <c r="J3" s="602"/>
      <c r="K3" s="602"/>
      <c r="L3" s="602"/>
      <c r="M3" s="602"/>
      <c r="N3" s="602"/>
      <c r="O3" s="602"/>
      <c r="P3" s="602"/>
      <c r="Q3" s="602"/>
      <c r="R3" s="602"/>
      <c r="S3" s="602"/>
      <c r="T3" s="602"/>
      <c r="U3" s="602"/>
      <c r="V3" s="602"/>
      <c r="W3" s="602"/>
      <c r="X3" s="245"/>
      <c r="Y3" s="245"/>
      <c r="Z3" s="245"/>
      <c r="AA3" s="245"/>
      <c r="AB3" s="245"/>
      <c r="AC3" s="245"/>
      <c r="AD3" s="245"/>
      <c r="AE3" s="245"/>
      <c r="AF3" s="245"/>
      <c r="AG3" s="245"/>
      <c r="AH3" s="245"/>
      <c r="AI3" s="246"/>
    </row>
    <row r="4" spans="1:35" ht="14.25" customHeight="1">
      <c r="A4" s="244"/>
      <c r="B4" s="244"/>
      <c r="C4" s="244"/>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6"/>
    </row>
    <row r="5" spans="1:35" ht="13.5" thickBot="1">
      <c r="A5" s="247"/>
      <c r="B5" s="248"/>
      <c r="C5" s="248"/>
      <c r="D5" s="247"/>
      <c r="E5" s="247"/>
      <c r="F5" s="247"/>
      <c r="G5" s="247"/>
      <c r="H5" s="247"/>
      <c r="I5" s="247"/>
      <c r="J5" s="247"/>
      <c r="K5" s="247"/>
      <c r="L5" s="247"/>
      <c r="M5" s="247"/>
      <c r="N5" s="247"/>
      <c r="O5" s="247"/>
      <c r="P5" s="247"/>
      <c r="Q5" s="247"/>
      <c r="R5" s="599" t="s">
        <v>397</v>
      </c>
      <c r="S5" s="600"/>
      <c r="T5" s="600"/>
      <c r="U5" s="600"/>
      <c r="V5" s="600"/>
      <c r="W5" s="600"/>
      <c r="X5" s="600"/>
      <c r="Y5" s="600"/>
      <c r="Z5" s="600"/>
      <c r="AA5" s="600"/>
      <c r="AB5" s="600"/>
      <c r="AC5" s="600"/>
      <c r="AD5" s="600"/>
      <c r="AE5" s="600"/>
      <c r="AF5" s="600"/>
      <c r="AG5" s="600"/>
      <c r="AH5" s="600"/>
      <c r="AI5" s="600"/>
    </row>
    <row r="6" spans="1:35" ht="15.75" customHeight="1" thickTop="1">
      <c r="A6" s="593"/>
      <c r="B6" s="249" t="s">
        <v>398</v>
      </c>
      <c r="C6" s="596" t="s">
        <v>399</v>
      </c>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8"/>
    </row>
    <row r="7" spans="1:35" ht="15.75" customHeight="1" thickBot="1">
      <c r="A7" s="594"/>
      <c r="B7" s="250" t="s">
        <v>400</v>
      </c>
      <c r="C7" s="563" t="s">
        <v>401</v>
      </c>
      <c r="D7" s="564"/>
      <c r="E7" s="564"/>
      <c r="F7" s="563" t="s">
        <v>402</v>
      </c>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95"/>
    </row>
    <row r="8" spans="1:35" ht="15.75" customHeight="1">
      <c r="A8" s="572" t="s">
        <v>403</v>
      </c>
      <c r="B8" s="251" t="s">
        <v>404</v>
      </c>
      <c r="C8" s="578" t="s">
        <v>405</v>
      </c>
      <c r="D8" s="579"/>
      <c r="E8" s="580"/>
      <c r="F8" s="578"/>
      <c r="G8" s="579"/>
      <c r="H8" s="579"/>
      <c r="I8" s="252" t="s">
        <v>406</v>
      </c>
      <c r="J8" s="579"/>
      <c r="K8" s="579"/>
      <c r="L8" s="252" t="s">
        <v>407</v>
      </c>
      <c r="M8" s="579"/>
      <c r="N8" s="579"/>
      <c r="O8" s="252" t="s">
        <v>408</v>
      </c>
      <c r="P8" s="252" t="s">
        <v>409</v>
      </c>
      <c r="Q8" s="252"/>
      <c r="R8" s="252"/>
      <c r="S8" s="252"/>
      <c r="T8" s="252"/>
      <c r="U8" s="252"/>
      <c r="V8" s="252"/>
      <c r="W8" s="252"/>
      <c r="X8" s="252"/>
      <c r="Y8" s="252"/>
      <c r="Z8" s="252"/>
      <c r="AA8" s="252"/>
      <c r="AB8" s="252"/>
      <c r="AC8" s="252"/>
      <c r="AD8" s="252"/>
      <c r="AE8" s="252"/>
      <c r="AF8" s="252"/>
      <c r="AG8" s="252"/>
      <c r="AH8" s="252"/>
      <c r="AI8" s="253"/>
    </row>
    <row r="9" spans="1:35" ht="15.75" customHeight="1">
      <c r="A9" s="573"/>
      <c r="B9" s="254" t="s">
        <v>410</v>
      </c>
      <c r="C9" s="549" t="s">
        <v>411</v>
      </c>
      <c r="D9" s="541"/>
      <c r="E9" s="542"/>
      <c r="F9" s="537"/>
      <c r="G9" s="538"/>
      <c r="H9" s="256" t="s">
        <v>412</v>
      </c>
      <c r="I9" s="538"/>
      <c r="J9" s="538"/>
      <c r="K9" s="256" t="s">
        <v>413</v>
      </c>
      <c r="L9" s="538"/>
      <c r="M9" s="538"/>
      <c r="N9" s="258" t="s">
        <v>414</v>
      </c>
      <c r="O9" s="537"/>
      <c r="P9" s="538"/>
      <c r="Q9" s="256" t="s">
        <v>415</v>
      </c>
      <c r="R9" s="538"/>
      <c r="S9" s="538"/>
      <c r="T9" s="257" t="s">
        <v>416</v>
      </c>
      <c r="U9" s="552" t="s">
        <v>417</v>
      </c>
      <c r="V9" s="552"/>
      <c r="W9" s="552"/>
      <c r="X9" s="552"/>
      <c r="Y9" s="552"/>
      <c r="Z9" s="552"/>
      <c r="AA9" s="552"/>
      <c r="AB9" s="552"/>
      <c r="AC9" s="552"/>
      <c r="AD9" s="552"/>
      <c r="AE9" s="552"/>
      <c r="AF9" s="552"/>
      <c r="AG9" s="552"/>
      <c r="AH9" s="552"/>
      <c r="AI9" s="603"/>
    </row>
    <row r="10" spans="1:35" ht="15.75" customHeight="1">
      <c r="A10" s="573"/>
      <c r="B10" s="261"/>
      <c r="C10" s="581" t="s">
        <v>418</v>
      </c>
      <c r="D10" s="582"/>
      <c r="E10" s="583"/>
      <c r="F10" s="537"/>
      <c r="G10" s="538"/>
      <c r="H10" s="256" t="s">
        <v>412</v>
      </c>
      <c r="I10" s="538"/>
      <c r="J10" s="538"/>
      <c r="K10" s="263" t="s">
        <v>413</v>
      </c>
      <c r="L10" s="538"/>
      <c r="M10" s="538"/>
      <c r="N10" s="258" t="s">
        <v>414</v>
      </c>
      <c r="O10" s="537"/>
      <c r="P10" s="538"/>
      <c r="Q10" s="262" t="s">
        <v>415</v>
      </c>
      <c r="R10" s="538"/>
      <c r="S10" s="538"/>
      <c r="T10" s="264" t="s">
        <v>416</v>
      </c>
      <c r="U10" s="570"/>
      <c r="V10" s="570"/>
      <c r="W10" s="570"/>
      <c r="X10" s="570"/>
      <c r="Y10" s="570"/>
      <c r="Z10" s="570"/>
      <c r="AA10" s="570"/>
      <c r="AB10" s="570"/>
      <c r="AC10" s="570"/>
      <c r="AD10" s="570"/>
      <c r="AE10" s="570"/>
      <c r="AF10" s="570"/>
      <c r="AG10" s="570"/>
      <c r="AH10" s="570"/>
      <c r="AI10" s="604"/>
    </row>
    <row r="11" spans="1:35" ht="15.75" customHeight="1">
      <c r="A11" s="573"/>
      <c r="B11" s="261"/>
      <c r="C11" s="575" t="s">
        <v>419</v>
      </c>
      <c r="D11" s="576"/>
      <c r="E11" s="577"/>
      <c r="F11" s="265" t="s">
        <v>420</v>
      </c>
      <c r="G11" s="266"/>
      <c r="H11" s="266"/>
      <c r="I11" s="266"/>
      <c r="J11" s="266"/>
      <c r="K11" s="266"/>
      <c r="L11" s="266"/>
      <c r="M11" s="266"/>
      <c r="N11" s="259"/>
      <c r="O11" s="259"/>
      <c r="P11" s="259"/>
      <c r="Q11" s="259"/>
      <c r="R11" s="259"/>
      <c r="S11" s="259"/>
      <c r="T11" s="259"/>
      <c r="U11" s="259"/>
      <c r="V11" s="259"/>
      <c r="W11" s="259"/>
      <c r="X11" s="259"/>
      <c r="Y11" s="259"/>
      <c r="Z11" s="259"/>
      <c r="AA11" s="259"/>
      <c r="AB11" s="259"/>
      <c r="AC11" s="259"/>
      <c r="AD11" s="259"/>
      <c r="AE11" s="259"/>
      <c r="AF11" s="259"/>
      <c r="AG11" s="259"/>
      <c r="AH11" s="259"/>
      <c r="AI11" s="260"/>
    </row>
    <row r="12" spans="1:35" ht="15.75" customHeight="1">
      <c r="A12" s="573"/>
      <c r="B12" s="261"/>
      <c r="C12" s="551" t="s">
        <v>421</v>
      </c>
      <c r="D12" s="552"/>
      <c r="E12" s="568"/>
      <c r="F12" s="265" t="s">
        <v>422</v>
      </c>
      <c r="G12" s="266"/>
      <c r="H12" s="266"/>
      <c r="I12" s="266" t="s">
        <v>423</v>
      </c>
      <c r="J12" s="266"/>
      <c r="K12" s="266"/>
      <c r="L12" s="266"/>
      <c r="M12" s="266" t="s">
        <v>424</v>
      </c>
      <c r="N12" s="266"/>
      <c r="O12" s="266"/>
      <c r="P12" s="266"/>
      <c r="Q12" s="266"/>
      <c r="R12" s="266"/>
      <c r="S12" s="266"/>
      <c r="T12" s="266"/>
      <c r="U12" s="255" t="s">
        <v>425</v>
      </c>
      <c r="V12" s="266"/>
      <c r="W12" s="266"/>
      <c r="X12" s="266"/>
      <c r="Y12" s="266"/>
      <c r="Z12" s="266"/>
      <c r="AA12" s="266"/>
      <c r="AB12" s="266"/>
      <c r="AC12" s="266"/>
      <c r="AD12" s="266"/>
      <c r="AE12" s="266"/>
      <c r="AF12" s="266"/>
      <c r="AG12" s="266"/>
      <c r="AH12" s="266"/>
      <c r="AI12" s="267"/>
    </row>
    <row r="13" spans="1:35" ht="15.75" customHeight="1">
      <c r="A13" s="573"/>
      <c r="B13" s="268"/>
      <c r="C13" s="569"/>
      <c r="D13" s="570"/>
      <c r="E13" s="571"/>
      <c r="F13" s="255" t="s">
        <v>426</v>
      </c>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69"/>
    </row>
    <row r="14" spans="1:35" ht="15.75" customHeight="1">
      <c r="A14" s="573"/>
      <c r="B14" s="268"/>
      <c r="C14" s="575" t="s">
        <v>427</v>
      </c>
      <c r="D14" s="576"/>
      <c r="E14" s="577"/>
      <c r="F14" s="265" t="s">
        <v>422</v>
      </c>
      <c r="G14" s="266"/>
      <c r="H14" s="266"/>
      <c r="I14" s="266" t="s">
        <v>423</v>
      </c>
      <c r="J14" s="266"/>
      <c r="K14" s="266"/>
      <c r="L14" s="266"/>
      <c r="M14" s="266" t="s">
        <v>424</v>
      </c>
      <c r="N14" s="266"/>
      <c r="O14" s="266"/>
      <c r="P14" s="266"/>
      <c r="Q14" s="266"/>
      <c r="R14" s="266"/>
      <c r="S14" s="266"/>
      <c r="T14" s="266"/>
      <c r="U14" s="255" t="s">
        <v>428</v>
      </c>
      <c r="V14" s="256"/>
      <c r="W14" s="256"/>
      <c r="X14" s="256"/>
      <c r="Y14" s="541"/>
      <c r="Z14" s="541"/>
      <c r="AA14" s="256" t="s">
        <v>429</v>
      </c>
      <c r="AB14" s="256"/>
      <c r="AC14" s="256"/>
      <c r="AD14" s="266"/>
      <c r="AE14" s="266"/>
      <c r="AF14" s="266"/>
      <c r="AG14" s="266"/>
      <c r="AH14" s="266"/>
      <c r="AI14" s="267"/>
    </row>
    <row r="15" spans="1:35" ht="15.75" customHeight="1" thickBot="1">
      <c r="A15" s="574"/>
      <c r="B15" s="270"/>
      <c r="C15" s="605"/>
      <c r="D15" s="606"/>
      <c r="E15" s="607"/>
      <c r="F15" s="272" t="s">
        <v>426</v>
      </c>
      <c r="G15" s="273"/>
      <c r="H15" s="273"/>
      <c r="I15" s="273"/>
      <c r="J15" s="273"/>
      <c r="K15" s="273"/>
      <c r="L15" s="273"/>
      <c r="M15" s="273"/>
      <c r="N15" s="273"/>
      <c r="O15" s="273"/>
      <c r="P15" s="273"/>
      <c r="Q15" s="273"/>
      <c r="R15" s="273"/>
      <c r="S15" s="273"/>
      <c r="T15" s="273"/>
      <c r="U15" s="271"/>
      <c r="V15" s="271"/>
      <c r="W15" s="271"/>
      <c r="X15" s="271"/>
      <c r="Y15" s="271"/>
      <c r="Z15" s="271"/>
      <c r="AA15" s="271"/>
      <c r="AB15" s="271"/>
      <c r="AC15" s="273"/>
      <c r="AD15" s="273"/>
      <c r="AE15" s="273"/>
      <c r="AF15" s="273"/>
      <c r="AG15" s="273"/>
      <c r="AH15" s="273"/>
      <c r="AI15" s="274"/>
    </row>
    <row r="16" spans="1:35" ht="22.5" customHeight="1" thickBot="1" thickTop="1">
      <c r="A16" s="275"/>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row>
    <row r="17" spans="1:35" ht="15.75" customHeight="1">
      <c r="A17" s="585"/>
      <c r="B17" s="276" t="s">
        <v>398</v>
      </c>
      <c r="C17" s="565" t="s">
        <v>399</v>
      </c>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87"/>
    </row>
    <row r="18" spans="1:35" ht="15.75" customHeight="1" thickBot="1">
      <c r="A18" s="586"/>
      <c r="B18" s="277" t="s">
        <v>400</v>
      </c>
      <c r="C18" s="563" t="s">
        <v>401</v>
      </c>
      <c r="D18" s="564"/>
      <c r="E18" s="564"/>
      <c r="F18" s="563" t="s">
        <v>430</v>
      </c>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88"/>
    </row>
    <row r="19" spans="1:35" ht="15.75" customHeight="1">
      <c r="A19" s="584" t="s">
        <v>403</v>
      </c>
      <c r="B19" s="278" t="s">
        <v>431</v>
      </c>
      <c r="C19" s="565" t="s">
        <v>432</v>
      </c>
      <c r="D19" s="566"/>
      <c r="E19" s="567"/>
      <c r="F19" s="610"/>
      <c r="G19" s="609"/>
      <c r="H19" s="609"/>
      <c r="I19" s="280" t="s">
        <v>406</v>
      </c>
      <c r="J19" s="609"/>
      <c r="K19" s="609"/>
      <c r="L19" s="280" t="s">
        <v>407</v>
      </c>
      <c r="M19" s="609"/>
      <c r="N19" s="609"/>
      <c r="O19" s="280" t="s">
        <v>408</v>
      </c>
      <c r="P19" s="281"/>
      <c r="Q19" s="279"/>
      <c r="R19" s="609"/>
      <c r="S19" s="609"/>
      <c r="T19" s="280" t="s">
        <v>415</v>
      </c>
      <c r="U19" s="609"/>
      <c r="V19" s="609"/>
      <c r="W19" s="280" t="s">
        <v>416</v>
      </c>
      <c r="X19" s="281"/>
      <c r="Y19" s="279" t="s">
        <v>433</v>
      </c>
      <c r="Z19" s="280"/>
      <c r="AA19" s="566"/>
      <c r="AB19" s="566"/>
      <c r="AC19" s="566"/>
      <c r="AD19" s="566"/>
      <c r="AE19" s="566"/>
      <c r="AF19" s="566"/>
      <c r="AG19" s="566"/>
      <c r="AH19" s="566"/>
      <c r="AI19" s="282" t="s">
        <v>434</v>
      </c>
    </row>
    <row r="20" spans="1:35" ht="15.75" customHeight="1">
      <c r="A20" s="584"/>
      <c r="B20" s="261" t="s">
        <v>435</v>
      </c>
      <c r="C20" s="537" t="s">
        <v>436</v>
      </c>
      <c r="D20" s="538"/>
      <c r="E20" s="540"/>
      <c r="F20" s="549"/>
      <c r="G20" s="541"/>
      <c r="H20" s="541"/>
      <c r="I20" s="256" t="s">
        <v>406</v>
      </c>
      <c r="J20" s="541"/>
      <c r="K20" s="541"/>
      <c r="L20" s="256" t="s">
        <v>407</v>
      </c>
      <c r="M20" s="541"/>
      <c r="N20" s="541"/>
      <c r="O20" s="256" t="s">
        <v>408</v>
      </c>
      <c r="P20" s="257"/>
      <c r="Q20" s="255"/>
      <c r="R20" s="541"/>
      <c r="S20" s="541"/>
      <c r="T20" s="256" t="s">
        <v>415</v>
      </c>
      <c r="U20" s="541"/>
      <c r="V20" s="541"/>
      <c r="W20" s="256" t="s">
        <v>416</v>
      </c>
      <c r="X20" s="257"/>
      <c r="Y20" s="255" t="s">
        <v>433</v>
      </c>
      <c r="Z20" s="256"/>
      <c r="AA20" s="538"/>
      <c r="AB20" s="538"/>
      <c r="AC20" s="538"/>
      <c r="AD20" s="538"/>
      <c r="AE20" s="538"/>
      <c r="AF20" s="538"/>
      <c r="AG20" s="538"/>
      <c r="AH20" s="538"/>
      <c r="AI20" s="283" t="s">
        <v>434</v>
      </c>
    </row>
    <row r="21" spans="1:35" ht="15.75" customHeight="1">
      <c r="A21" s="584"/>
      <c r="B21" s="261" t="s">
        <v>437</v>
      </c>
      <c r="C21" s="537" t="s">
        <v>438</v>
      </c>
      <c r="D21" s="538"/>
      <c r="E21" s="540"/>
      <c r="F21" s="537"/>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9"/>
    </row>
    <row r="22" spans="1:35" ht="27" customHeight="1">
      <c r="A22" s="584"/>
      <c r="B22" s="261"/>
      <c r="C22" s="543" t="s">
        <v>439</v>
      </c>
      <c r="D22" s="544"/>
      <c r="E22" s="545"/>
      <c r="F22" s="551" t="s">
        <v>440</v>
      </c>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3"/>
    </row>
    <row r="23" spans="1:35" ht="15.75" customHeight="1">
      <c r="A23" s="584"/>
      <c r="B23" s="284"/>
      <c r="C23" s="546"/>
      <c r="D23" s="547"/>
      <c r="E23" s="548"/>
      <c r="F23" s="285" t="s">
        <v>441</v>
      </c>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7"/>
    </row>
    <row r="24" spans="1:35" ht="15.75" customHeight="1">
      <c r="A24" s="584"/>
      <c r="B24" s="250"/>
      <c r="C24" s="537" t="s">
        <v>442</v>
      </c>
      <c r="D24" s="538"/>
      <c r="E24" s="540"/>
      <c r="F24" s="537"/>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9"/>
    </row>
    <row r="25" spans="1:35" ht="15.75" customHeight="1">
      <c r="A25" s="584"/>
      <c r="B25" s="250"/>
      <c r="C25" s="537" t="s">
        <v>443</v>
      </c>
      <c r="D25" s="538"/>
      <c r="E25" s="540"/>
      <c r="F25" s="255" t="s">
        <v>444</v>
      </c>
      <c r="G25" s="256"/>
      <c r="H25" s="256"/>
      <c r="I25" s="256"/>
      <c r="J25" s="256"/>
      <c r="K25" s="256"/>
      <c r="L25" s="256"/>
      <c r="M25" s="256"/>
      <c r="N25" s="256"/>
      <c r="O25" s="256"/>
      <c r="P25" s="256"/>
      <c r="Q25" s="256"/>
      <c r="R25" s="256"/>
      <c r="S25" s="256"/>
      <c r="T25" s="256" t="s">
        <v>445</v>
      </c>
      <c r="U25" s="256"/>
      <c r="V25" s="256"/>
      <c r="W25" s="256"/>
      <c r="X25" s="256"/>
      <c r="Y25" s="256"/>
      <c r="Z25" s="256"/>
      <c r="AA25" s="256"/>
      <c r="AB25" s="256"/>
      <c r="AC25" s="256"/>
      <c r="AD25" s="256"/>
      <c r="AE25" s="256"/>
      <c r="AF25" s="256"/>
      <c r="AG25" s="256"/>
      <c r="AH25" s="256"/>
      <c r="AI25" s="283"/>
    </row>
    <row r="26" spans="1:35" ht="15.75" customHeight="1">
      <c r="A26" s="584"/>
      <c r="B26" s="250"/>
      <c r="C26" s="543" t="s">
        <v>446</v>
      </c>
      <c r="D26" s="544"/>
      <c r="E26" s="545"/>
      <c r="F26" s="288" t="s">
        <v>447</v>
      </c>
      <c r="G26" s="263"/>
      <c r="H26" s="263"/>
      <c r="I26" s="263"/>
      <c r="J26" s="263"/>
      <c r="K26" s="263"/>
      <c r="L26" s="263"/>
      <c r="M26" s="263"/>
      <c r="N26" s="263"/>
      <c r="O26" s="263"/>
      <c r="P26" s="263"/>
      <c r="Q26" s="263"/>
      <c r="R26" s="263"/>
      <c r="S26" s="264"/>
      <c r="T26" s="255"/>
      <c r="U26" s="538"/>
      <c r="V26" s="538"/>
      <c r="W26" s="256" t="s">
        <v>448</v>
      </c>
      <c r="X26" s="256"/>
      <c r="Y26" s="256"/>
      <c r="Z26" s="256"/>
      <c r="AA26" s="256"/>
      <c r="AB26" s="256"/>
      <c r="AC26" s="256"/>
      <c r="AD26" s="256"/>
      <c r="AE26" s="256"/>
      <c r="AF26" s="256"/>
      <c r="AG26" s="256"/>
      <c r="AH26" s="256"/>
      <c r="AI26" s="283"/>
    </row>
    <row r="27" spans="1:35" ht="15.75" customHeight="1">
      <c r="A27" s="584"/>
      <c r="B27" s="250"/>
      <c r="C27" s="546" t="s">
        <v>449</v>
      </c>
      <c r="D27" s="547"/>
      <c r="E27" s="548"/>
      <c r="F27" s="255" t="s">
        <v>450</v>
      </c>
      <c r="G27" s="256"/>
      <c r="H27" s="256"/>
      <c r="I27" s="256"/>
      <c r="J27" s="256"/>
      <c r="K27" s="256"/>
      <c r="L27" s="256"/>
      <c r="M27" s="256"/>
      <c r="N27" s="256"/>
      <c r="O27" s="256"/>
      <c r="P27" s="256"/>
      <c r="Q27" s="256"/>
      <c r="R27" s="256"/>
      <c r="S27" s="257"/>
      <c r="T27" s="255"/>
      <c r="U27" s="538"/>
      <c r="V27" s="538"/>
      <c r="W27" s="256" t="s">
        <v>451</v>
      </c>
      <c r="X27" s="256"/>
      <c r="Y27" s="256"/>
      <c r="Z27" s="256"/>
      <c r="AA27" s="256"/>
      <c r="AB27" s="256"/>
      <c r="AC27" s="256"/>
      <c r="AD27" s="256"/>
      <c r="AE27" s="256"/>
      <c r="AF27" s="256"/>
      <c r="AG27" s="256"/>
      <c r="AH27" s="256"/>
      <c r="AI27" s="283"/>
    </row>
    <row r="28" spans="1:35" ht="15.75" customHeight="1">
      <c r="A28" s="584"/>
      <c r="B28" s="250"/>
      <c r="C28" s="537" t="s">
        <v>452</v>
      </c>
      <c r="D28" s="538"/>
      <c r="E28" s="540"/>
      <c r="F28" s="549" t="s">
        <v>453</v>
      </c>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50"/>
    </row>
    <row r="29" spans="1:35" ht="15.75" customHeight="1">
      <c r="A29" s="289"/>
      <c r="B29" s="250"/>
      <c r="C29" s="543" t="s">
        <v>454</v>
      </c>
      <c r="D29" s="544"/>
      <c r="E29" s="545"/>
      <c r="F29" s="549"/>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50"/>
    </row>
    <row r="30" spans="1:35" ht="15.75" customHeight="1">
      <c r="A30" s="289"/>
      <c r="B30" s="250"/>
      <c r="C30" s="554" t="s">
        <v>455</v>
      </c>
      <c r="D30" s="555"/>
      <c r="E30" s="556"/>
      <c r="F30" s="255" t="s">
        <v>456</v>
      </c>
      <c r="G30" s="256"/>
      <c r="H30" s="256"/>
      <c r="I30" s="256"/>
      <c r="J30" s="256"/>
      <c r="K30" s="256"/>
      <c r="L30" s="256"/>
      <c r="M30" s="256"/>
      <c r="N30" s="256"/>
      <c r="O30" s="256"/>
      <c r="P30" s="256" t="s">
        <v>457</v>
      </c>
      <c r="Q30" s="256"/>
      <c r="R30" s="256"/>
      <c r="S30" s="256"/>
      <c r="T30" s="256"/>
      <c r="U30" s="256"/>
      <c r="V30" s="256"/>
      <c r="W30" s="256"/>
      <c r="X30" s="256"/>
      <c r="Y30" s="256"/>
      <c r="Z30" s="256"/>
      <c r="AA30" s="256" t="s">
        <v>458</v>
      </c>
      <c r="AB30" s="256"/>
      <c r="AC30" s="256"/>
      <c r="AD30" s="256"/>
      <c r="AE30" s="256"/>
      <c r="AF30" s="256"/>
      <c r="AG30" s="256"/>
      <c r="AH30" s="256"/>
      <c r="AI30" s="283"/>
    </row>
    <row r="31" spans="1:35" ht="15.75" customHeight="1">
      <c r="A31" s="289"/>
      <c r="B31" s="250"/>
      <c r="C31" s="557"/>
      <c r="D31" s="558"/>
      <c r="E31" s="559"/>
      <c r="F31" s="255" t="s">
        <v>422</v>
      </c>
      <c r="G31" s="256"/>
      <c r="H31" s="256"/>
      <c r="I31" s="256"/>
      <c r="J31" s="256" t="s">
        <v>423</v>
      </c>
      <c r="K31" s="256"/>
      <c r="L31" s="256"/>
      <c r="M31" s="256"/>
      <c r="N31" s="256"/>
      <c r="O31" s="256"/>
      <c r="P31" s="255" t="s">
        <v>459</v>
      </c>
      <c r="Q31" s="256"/>
      <c r="R31" s="256"/>
      <c r="S31" s="256"/>
      <c r="T31" s="256"/>
      <c r="U31" s="256"/>
      <c r="V31" s="256"/>
      <c r="W31" s="256"/>
      <c r="X31" s="256"/>
      <c r="Y31" s="256"/>
      <c r="Z31" s="256"/>
      <c r="AA31" s="256" t="s">
        <v>460</v>
      </c>
      <c r="AB31" s="256"/>
      <c r="AC31" s="256"/>
      <c r="AD31" s="256"/>
      <c r="AE31" s="256" t="s">
        <v>461</v>
      </c>
      <c r="AF31" s="256"/>
      <c r="AG31" s="256"/>
      <c r="AH31" s="256"/>
      <c r="AI31" s="283"/>
    </row>
    <row r="32" spans="1:35" ht="15.75" customHeight="1">
      <c r="A32" s="289"/>
      <c r="B32" s="250"/>
      <c r="C32" s="560"/>
      <c r="D32" s="561"/>
      <c r="E32" s="562"/>
      <c r="F32" s="255" t="s">
        <v>426</v>
      </c>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83"/>
    </row>
    <row r="33" spans="1:35" ht="15.75" customHeight="1">
      <c r="A33" s="289"/>
      <c r="B33" s="268"/>
      <c r="C33" s="543" t="s">
        <v>427</v>
      </c>
      <c r="D33" s="544"/>
      <c r="E33" s="545"/>
      <c r="F33" s="265" t="s">
        <v>422</v>
      </c>
      <c r="G33" s="266"/>
      <c r="H33" s="266"/>
      <c r="I33" s="266" t="s">
        <v>423</v>
      </c>
      <c r="J33" s="266"/>
      <c r="K33" s="266"/>
      <c r="L33" s="266"/>
      <c r="M33" s="266" t="s">
        <v>424</v>
      </c>
      <c r="N33" s="266"/>
      <c r="O33" s="266"/>
      <c r="P33" s="266"/>
      <c r="Q33" s="266"/>
      <c r="R33" s="266"/>
      <c r="S33" s="266"/>
      <c r="T33" s="266"/>
      <c r="U33" s="255" t="s">
        <v>428</v>
      </c>
      <c r="V33" s="256"/>
      <c r="W33" s="256"/>
      <c r="X33" s="256"/>
      <c r="Y33" s="541"/>
      <c r="Z33" s="541"/>
      <c r="AA33" s="256" t="s">
        <v>429</v>
      </c>
      <c r="AB33" s="256"/>
      <c r="AC33" s="256"/>
      <c r="AD33" s="266"/>
      <c r="AE33" s="266"/>
      <c r="AF33" s="266"/>
      <c r="AG33" s="266"/>
      <c r="AH33" s="266"/>
      <c r="AI33" s="290"/>
    </row>
    <row r="34" spans="1:35" ht="15.75" customHeight="1">
      <c r="A34" s="289"/>
      <c r="B34" s="268"/>
      <c r="C34" s="546"/>
      <c r="D34" s="547"/>
      <c r="E34" s="548"/>
      <c r="F34" s="255" t="s">
        <v>426</v>
      </c>
      <c r="G34" s="256"/>
      <c r="H34" s="256"/>
      <c r="I34" s="256"/>
      <c r="J34" s="256"/>
      <c r="K34" s="256"/>
      <c r="L34" s="256"/>
      <c r="M34" s="256"/>
      <c r="N34" s="256"/>
      <c r="O34" s="256"/>
      <c r="P34" s="256"/>
      <c r="Q34" s="256"/>
      <c r="R34" s="256"/>
      <c r="S34" s="256"/>
      <c r="T34" s="256"/>
      <c r="U34" s="263"/>
      <c r="V34" s="263"/>
      <c r="W34" s="263"/>
      <c r="X34" s="263"/>
      <c r="Y34" s="263"/>
      <c r="Z34" s="263"/>
      <c r="AA34" s="263"/>
      <c r="AB34" s="263"/>
      <c r="AC34" s="256"/>
      <c r="AD34" s="256"/>
      <c r="AE34" s="256"/>
      <c r="AF34" s="256"/>
      <c r="AG34" s="256"/>
      <c r="AH34" s="256"/>
      <c r="AI34" s="283"/>
    </row>
    <row r="35" spans="1:35" ht="15.75" customHeight="1">
      <c r="A35" s="289"/>
      <c r="B35" s="250"/>
      <c r="C35" s="589" t="s">
        <v>462</v>
      </c>
      <c r="D35" s="590"/>
      <c r="E35" s="591"/>
      <c r="F35" s="288" t="s">
        <v>463</v>
      </c>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91"/>
    </row>
    <row r="36" spans="1:35" ht="15.75" customHeight="1">
      <c r="A36" s="289"/>
      <c r="B36" s="250"/>
      <c r="C36" s="546"/>
      <c r="D36" s="547"/>
      <c r="E36" s="548"/>
      <c r="F36" s="255" t="s">
        <v>393</v>
      </c>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83"/>
    </row>
    <row r="37" spans="1:35" ht="15.75" customHeight="1">
      <c r="A37" s="289"/>
      <c r="B37" s="250"/>
      <c r="C37" s="554" t="s">
        <v>464</v>
      </c>
      <c r="D37" s="555"/>
      <c r="E37" s="555"/>
      <c r="F37" s="543" t="s">
        <v>465</v>
      </c>
      <c r="G37" s="544"/>
      <c r="H37" s="544"/>
      <c r="I37" s="544"/>
      <c r="J37" s="544"/>
      <c r="K37" s="544"/>
      <c r="L37" s="544"/>
      <c r="M37" s="544"/>
      <c r="N37" s="544"/>
      <c r="O37" s="544"/>
      <c r="P37" s="544"/>
      <c r="Q37" s="544"/>
      <c r="R37" s="544"/>
      <c r="S37" s="544"/>
      <c r="T37" s="544"/>
      <c r="U37" s="544"/>
      <c r="V37" s="544"/>
      <c r="W37" s="545"/>
      <c r="X37" s="537" t="s">
        <v>466</v>
      </c>
      <c r="Y37" s="538"/>
      <c r="Z37" s="538"/>
      <c r="AA37" s="538"/>
      <c r="AB37" s="538"/>
      <c r="AC37" s="538"/>
      <c r="AD37" s="538"/>
      <c r="AE37" s="538"/>
      <c r="AF37" s="538"/>
      <c r="AG37" s="538"/>
      <c r="AH37" s="538"/>
      <c r="AI37" s="539"/>
    </row>
    <row r="38" spans="1:35" ht="15.75" customHeight="1">
      <c r="A38" s="289"/>
      <c r="B38" s="250"/>
      <c r="C38" s="557"/>
      <c r="D38" s="558"/>
      <c r="E38" s="558"/>
      <c r="F38" s="546"/>
      <c r="G38" s="547"/>
      <c r="H38" s="547"/>
      <c r="I38" s="547"/>
      <c r="J38" s="547"/>
      <c r="K38" s="547"/>
      <c r="L38" s="547"/>
      <c r="M38" s="547"/>
      <c r="N38" s="547"/>
      <c r="O38" s="547"/>
      <c r="P38" s="547"/>
      <c r="Q38" s="547"/>
      <c r="R38" s="547"/>
      <c r="S38" s="547"/>
      <c r="T38" s="547"/>
      <c r="U38" s="547"/>
      <c r="V38" s="547"/>
      <c r="W38" s="548"/>
      <c r="X38" s="537" t="s">
        <v>467</v>
      </c>
      <c r="Y38" s="538"/>
      <c r="Z38" s="538"/>
      <c r="AA38" s="538"/>
      <c r="AB38" s="538"/>
      <c r="AC38" s="608"/>
      <c r="AD38" s="538" t="s">
        <v>468</v>
      </c>
      <c r="AE38" s="538"/>
      <c r="AF38" s="538"/>
      <c r="AG38" s="538"/>
      <c r="AH38" s="538"/>
      <c r="AI38" s="539"/>
    </row>
    <row r="39" spans="1:35" ht="15.75" customHeight="1">
      <c r="A39" s="289"/>
      <c r="B39" s="250"/>
      <c r="C39" s="557"/>
      <c r="D39" s="558"/>
      <c r="E39" s="558"/>
      <c r="F39" s="537" t="s">
        <v>469</v>
      </c>
      <c r="G39" s="538"/>
      <c r="H39" s="538"/>
      <c r="I39" s="538"/>
      <c r="J39" s="538"/>
      <c r="K39" s="538"/>
      <c r="L39" s="538"/>
      <c r="M39" s="538"/>
      <c r="N39" s="538"/>
      <c r="O39" s="538"/>
      <c r="P39" s="540"/>
      <c r="Q39" s="541" t="s">
        <v>470</v>
      </c>
      <c r="R39" s="541"/>
      <c r="S39" s="541"/>
      <c r="T39" s="541"/>
      <c r="U39" s="541"/>
      <c r="V39" s="541"/>
      <c r="W39" s="542"/>
      <c r="X39" s="537"/>
      <c r="Y39" s="538"/>
      <c r="Z39" s="538"/>
      <c r="AA39" s="538"/>
      <c r="AB39" s="538"/>
      <c r="AC39" s="608"/>
      <c r="AD39" s="538"/>
      <c r="AE39" s="538"/>
      <c r="AF39" s="538"/>
      <c r="AG39" s="538"/>
      <c r="AH39" s="538"/>
      <c r="AI39" s="539"/>
    </row>
    <row r="40" spans="1:35" ht="15.75" customHeight="1">
      <c r="A40" s="289"/>
      <c r="B40" s="250"/>
      <c r="C40" s="557"/>
      <c r="D40" s="558"/>
      <c r="E40" s="558"/>
      <c r="F40" s="554" t="s">
        <v>471</v>
      </c>
      <c r="G40" s="555"/>
      <c r="H40" s="555"/>
      <c r="I40" s="555"/>
      <c r="J40" s="555"/>
      <c r="K40" s="555"/>
      <c r="L40" s="555"/>
      <c r="M40" s="555"/>
      <c r="N40" s="555"/>
      <c r="O40" s="555"/>
      <c r="P40" s="556"/>
      <c r="Q40" s="541" t="s">
        <v>472</v>
      </c>
      <c r="R40" s="541"/>
      <c r="S40" s="541"/>
      <c r="T40" s="541"/>
      <c r="U40" s="541"/>
      <c r="V40" s="541"/>
      <c r="W40" s="542"/>
      <c r="X40" s="537"/>
      <c r="Y40" s="538"/>
      <c r="Z40" s="538"/>
      <c r="AA40" s="538"/>
      <c r="AB40" s="538"/>
      <c r="AC40" s="608"/>
      <c r="AD40" s="538"/>
      <c r="AE40" s="538"/>
      <c r="AF40" s="538"/>
      <c r="AG40" s="538"/>
      <c r="AH40" s="538"/>
      <c r="AI40" s="539"/>
    </row>
    <row r="41" spans="1:35" ht="15.75" customHeight="1">
      <c r="A41" s="584"/>
      <c r="B41" s="268"/>
      <c r="C41" s="557"/>
      <c r="D41" s="558"/>
      <c r="E41" s="558"/>
      <c r="F41" s="557"/>
      <c r="G41" s="558"/>
      <c r="H41" s="558"/>
      <c r="I41" s="558"/>
      <c r="J41" s="558"/>
      <c r="K41" s="558"/>
      <c r="L41" s="558"/>
      <c r="M41" s="558"/>
      <c r="N41" s="558"/>
      <c r="O41" s="558"/>
      <c r="P41" s="559"/>
      <c r="Q41" s="541" t="s">
        <v>473</v>
      </c>
      <c r="R41" s="541"/>
      <c r="S41" s="541"/>
      <c r="T41" s="541"/>
      <c r="U41" s="541"/>
      <c r="V41" s="541"/>
      <c r="W41" s="542"/>
      <c r="X41" s="537"/>
      <c r="Y41" s="538"/>
      <c r="Z41" s="538"/>
      <c r="AA41" s="538"/>
      <c r="AB41" s="538"/>
      <c r="AC41" s="608"/>
      <c r="AD41" s="538"/>
      <c r="AE41" s="538"/>
      <c r="AF41" s="538"/>
      <c r="AG41" s="538"/>
      <c r="AH41" s="538"/>
      <c r="AI41" s="539"/>
    </row>
    <row r="42" spans="1:35" ht="15.75" customHeight="1">
      <c r="A42" s="584"/>
      <c r="B42" s="268"/>
      <c r="C42" s="557"/>
      <c r="D42" s="558"/>
      <c r="E42" s="558"/>
      <c r="F42" s="557"/>
      <c r="G42" s="558"/>
      <c r="H42" s="558"/>
      <c r="I42" s="558"/>
      <c r="J42" s="558"/>
      <c r="K42" s="558"/>
      <c r="L42" s="558"/>
      <c r="M42" s="558"/>
      <c r="N42" s="558"/>
      <c r="O42" s="558"/>
      <c r="P42" s="559"/>
      <c r="Q42" s="541" t="s">
        <v>474</v>
      </c>
      <c r="R42" s="541"/>
      <c r="S42" s="541"/>
      <c r="T42" s="541"/>
      <c r="U42" s="541"/>
      <c r="V42" s="541"/>
      <c r="W42" s="542"/>
      <c r="X42" s="537"/>
      <c r="Y42" s="538"/>
      <c r="Z42" s="538"/>
      <c r="AA42" s="538"/>
      <c r="AB42" s="538"/>
      <c r="AC42" s="608"/>
      <c r="AD42" s="538"/>
      <c r="AE42" s="538"/>
      <c r="AF42" s="538"/>
      <c r="AG42" s="538"/>
      <c r="AH42" s="538"/>
      <c r="AI42" s="539"/>
    </row>
    <row r="43" spans="1:35" ht="15.75" customHeight="1">
      <c r="A43" s="584"/>
      <c r="B43" s="268"/>
      <c r="C43" s="557"/>
      <c r="D43" s="558"/>
      <c r="E43" s="558"/>
      <c r="F43" s="557"/>
      <c r="G43" s="558"/>
      <c r="H43" s="558"/>
      <c r="I43" s="558"/>
      <c r="J43" s="558"/>
      <c r="K43" s="558"/>
      <c r="L43" s="558"/>
      <c r="M43" s="558"/>
      <c r="N43" s="558"/>
      <c r="O43" s="558"/>
      <c r="P43" s="559"/>
      <c r="Q43" s="541" t="s">
        <v>475</v>
      </c>
      <c r="R43" s="541"/>
      <c r="S43" s="541"/>
      <c r="T43" s="541"/>
      <c r="U43" s="541"/>
      <c r="V43" s="541"/>
      <c r="W43" s="542"/>
      <c r="X43" s="537"/>
      <c r="Y43" s="538"/>
      <c r="Z43" s="538"/>
      <c r="AA43" s="538"/>
      <c r="AB43" s="538"/>
      <c r="AC43" s="608"/>
      <c r="AD43" s="538"/>
      <c r="AE43" s="538"/>
      <c r="AF43" s="538"/>
      <c r="AG43" s="538"/>
      <c r="AH43" s="538"/>
      <c r="AI43" s="539"/>
    </row>
    <row r="44" spans="1:35" ht="15.75" customHeight="1">
      <c r="A44" s="584"/>
      <c r="B44" s="268"/>
      <c r="C44" s="554" t="s">
        <v>476</v>
      </c>
      <c r="D44" s="544"/>
      <c r="E44" s="545"/>
      <c r="F44" s="575"/>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611"/>
    </row>
    <row r="45" spans="1:35" ht="15.75" customHeight="1">
      <c r="A45" s="584"/>
      <c r="B45" s="268"/>
      <c r="C45" s="546"/>
      <c r="D45" s="547"/>
      <c r="E45" s="548"/>
      <c r="F45" s="612"/>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4"/>
    </row>
    <row r="46" spans="1:35" ht="15.75" customHeight="1">
      <c r="A46" s="292"/>
      <c r="B46" s="268"/>
      <c r="C46" s="618" t="s">
        <v>477</v>
      </c>
      <c r="D46" s="619"/>
      <c r="E46" s="620"/>
      <c r="F46" s="615"/>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7"/>
    </row>
    <row r="47" spans="1:35" ht="15.75" customHeight="1">
      <c r="A47" s="292"/>
      <c r="B47" s="268"/>
      <c r="C47" s="621"/>
      <c r="D47" s="622"/>
      <c r="E47" s="623"/>
      <c r="F47" s="630"/>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2"/>
    </row>
    <row r="48" spans="1:35" ht="15.75" customHeight="1">
      <c r="A48" s="292"/>
      <c r="B48" s="268"/>
      <c r="C48" s="621"/>
      <c r="D48" s="622"/>
      <c r="E48" s="623"/>
      <c r="F48" s="630"/>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2"/>
    </row>
    <row r="49" spans="1:35" ht="15.75" customHeight="1">
      <c r="A49" s="292"/>
      <c r="B49" s="268"/>
      <c r="C49" s="621"/>
      <c r="D49" s="622"/>
      <c r="E49" s="623"/>
      <c r="F49" s="630"/>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2"/>
    </row>
    <row r="50" spans="1:35" ht="15.75" customHeight="1" thickBot="1">
      <c r="A50" s="293"/>
      <c r="B50" s="294"/>
      <c r="C50" s="624"/>
      <c r="D50" s="625"/>
      <c r="E50" s="626"/>
      <c r="F50" s="627"/>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9"/>
    </row>
  </sheetData>
  <sheetProtection/>
  <mergeCells count="100">
    <mergeCell ref="X41:AC41"/>
    <mergeCell ref="AD41:AI41"/>
    <mergeCell ref="AD42:AI42"/>
    <mergeCell ref="X43:AC43"/>
    <mergeCell ref="AD43:AI43"/>
    <mergeCell ref="X37:AI37"/>
    <mergeCell ref="X39:AC39"/>
    <mergeCell ref="AD39:AI39"/>
    <mergeCell ref="F46:AI46"/>
    <mergeCell ref="C46:E50"/>
    <mergeCell ref="F50:AI50"/>
    <mergeCell ref="F49:AI49"/>
    <mergeCell ref="F48:AI48"/>
    <mergeCell ref="F47:AI47"/>
    <mergeCell ref="C44:E45"/>
    <mergeCell ref="F44:AI44"/>
    <mergeCell ref="Q41:W41"/>
    <mergeCell ref="AD40:AI40"/>
    <mergeCell ref="F40:P43"/>
    <mergeCell ref="Q40:W40"/>
    <mergeCell ref="X40:AC40"/>
    <mergeCell ref="X42:AC42"/>
    <mergeCell ref="F45:AI45"/>
    <mergeCell ref="C37:E43"/>
    <mergeCell ref="X38:AC38"/>
    <mergeCell ref="F37:W38"/>
    <mergeCell ref="U19:V19"/>
    <mergeCell ref="M20:N20"/>
    <mergeCell ref="J20:K20"/>
    <mergeCell ref="Y14:Z14"/>
    <mergeCell ref="F20:H20"/>
    <mergeCell ref="F19:H19"/>
    <mergeCell ref="R19:S19"/>
    <mergeCell ref="J19:K19"/>
    <mergeCell ref="F9:G9"/>
    <mergeCell ref="F10:G10"/>
    <mergeCell ref="U20:V20"/>
    <mergeCell ref="AA19:AH19"/>
    <mergeCell ref="L9:M9"/>
    <mergeCell ref="Y33:Z33"/>
    <mergeCell ref="I10:J10"/>
    <mergeCell ref="L10:M10"/>
    <mergeCell ref="M19:N19"/>
    <mergeCell ref="O10:P10"/>
    <mergeCell ref="J8:K8"/>
    <mergeCell ref="M8:N8"/>
    <mergeCell ref="O9:P9"/>
    <mergeCell ref="R9:S9"/>
    <mergeCell ref="I9:J9"/>
    <mergeCell ref="U9:AI10"/>
    <mergeCell ref="R10:S10"/>
    <mergeCell ref="F8:H8"/>
    <mergeCell ref="C25:E25"/>
    <mergeCell ref="A1:AI1"/>
    <mergeCell ref="A6:A7"/>
    <mergeCell ref="C7:E7"/>
    <mergeCell ref="F7:AI7"/>
    <mergeCell ref="C6:AI6"/>
    <mergeCell ref="R5:AI5"/>
    <mergeCell ref="A3:B3"/>
    <mergeCell ref="C3:W3"/>
    <mergeCell ref="A41:A45"/>
    <mergeCell ref="A17:A18"/>
    <mergeCell ref="C17:AI17"/>
    <mergeCell ref="F18:AI18"/>
    <mergeCell ref="A19:A28"/>
    <mergeCell ref="R20:S20"/>
    <mergeCell ref="F28:AI28"/>
    <mergeCell ref="AD38:AI38"/>
    <mergeCell ref="C35:E36"/>
    <mergeCell ref="AA20:AH20"/>
    <mergeCell ref="C12:E13"/>
    <mergeCell ref="A8:A15"/>
    <mergeCell ref="C11:E11"/>
    <mergeCell ref="C8:E8"/>
    <mergeCell ref="C9:E9"/>
    <mergeCell ref="C10:E10"/>
    <mergeCell ref="C14:E15"/>
    <mergeCell ref="C20:E20"/>
    <mergeCell ref="C28:E28"/>
    <mergeCell ref="C22:E23"/>
    <mergeCell ref="C27:E27"/>
    <mergeCell ref="C18:E18"/>
    <mergeCell ref="C19:E19"/>
    <mergeCell ref="F29:AI29"/>
    <mergeCell ref="F22:AI22"/>
    <mergeCell ref="F24:AI24"/>
    <mergeCell ref="C30:E32"/>
    <mergeCell ref="C29:E29"/>
    <mergeCell ref="C26:E26"/>
    <mergeCell ref="F21:AI21"/>
    <mergeCell ref="C24:E24"/>
    <mergeCell ref="Q43:W43"/>
    <mergeCell ref="F39:P39"/>
    <mergeCell ref="Q39:W39"/>
    <mergeCell ref="Q42:W42"/>
    <mergeCell ref="C21:E21"/>
    <mergeCell ref="C33:E34"/>
    <mergeCell ref="U27:V27"/>
    <mergeCell ref="U26:V26"/>
  </mergeCells>
  <printOptions/>
  <pageMargins left="0.5905511811023623" right="0.5905511811023623" top="0.5905511811023623" bottom="0.5905511811023623" header="0.5118110236220472" footer="0.1968503937007874"/>
  <pageSetup horizontalDpi="600" verticalDpi="600" orientation="portrait" paperSize="9" r:id="rId1"/>
  <headerFooter alignWithMargins="0">
    <oddFooter>&amp;L&amp;"HGｺﾞｼｯｸE,ｴｸｽﾄﾗﾎﾞｰﾙド"&amp;8改20091210&amp;C-7-&amp;R&amp;"HGPｺﾞｼｯｸE,ｴｸｽﾄﾗﾎﾞｰﾙド"&amp;8KK</oddFooter>
  </headerFooter>
</worksheet>
</file>

<file path=xl/worksheets/sheet12.xml><?xml version="1.0" encoding="utf-8"?>
<worksheet xmlns="http://schemas.openxmlformats.org/spreadsheetml/2006/main" xmlns:r="http://schemas.openxmlformats.org/officeDocument/2006/relationships">
  <dimension ref="A1:D9"/>
  <sheetViews>
    <sheetView zoomScalePageLayoutView="0" workbookViewId="0" topLeftCell="A1">
      <selection activeCell="A10" sqref="A10"/>
    </sheetView>
  </sheetViews>
  <sheetFormatPr defaultColWidth="8.796875" defaultRowHeight="14.25"/>
  <sheetData>
    <row r="1" spans="1:3" ht="12.75">
      <c r="A1" t="s">
        <v>19</v>
      </c>
      <c r="B1" t="s">
        <v>17</v>
      </c>
      <c r="C1" t="s">
        <v>20</v>
      </c>
    </row>
    <row r="2" spans="1:4" ht="12.75">
      <c r="A2" s="5">
        <v>1</v>
      </c>
      <c r="B2">
        <v>1</v>
      </c>
      <c r="C2" s="5">
        <v>1</v>
      </c>
      <c r="D2" s="3"/>
    </row>
    <row r="3" spans="1:4" ht="12.75">
      <c r="A3" s="5">
        <v>2</v>
      </c>
      <c r="B3">
        <v>2</v>
      </c>
      <c r="C3" s="5">
        <v>2</v>
      </c>
      <c r="D3" s="3"/>
    </row>
    <row r="4" spans="1:4" ht="12.75">
      <c r="A4" s="5">
        <v>3</v>
      </c>
      <c r="B4">
        <v>3</v>
      </c>
      <c r="C4" s="5">
        <v>3</v>
      </c>
      <c r="D4" s="3"/>
    </row>
    <row r="5" spans="1:4" ht="12.75">
      <c r="A5" s="5">
        <v>4</v>
      </c>
      <c r="B5">
        <v>4</v>
      </c>
      <c r="C5" s="5">
        <v>4</v>
      </c>
      <c r="D5" s="3"/>
    </row>
    <row r="6" spans="1:4" ht="12.75">
      <c r="A6" s="5">
        <v>5</v>
      </c>
      <c r="C6" s="5">
        <v>5</v>
      </c>
      <c r="D6" s="3"/>
    </row>
    <row r="7" spans="1:4" ht="12.75">
      <c r="A7" s="5" t="s">
        <v>9</v>
      </c>
      <c r="C7" s="5">
        <v>6</v>
      </c>
      <c r="D7" s="3"/>
    </row>
    <row r="8" spans="1:3" ht="12.75">
      <c r="A8" s="5" t="s">
        <v>5</v>
      </c>
      <c r="C8" s="5">
        <v>7</v>
      </c>
    </row>
    <row r="9" spans="1:3" ht="12.75">
      <c r="A9" s="5" t="s">
        <v>18</v>
      </c>
      <c r="C9" s="5">
        <v>8</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3:I44"/>
  <sheetViews>
    <sheetView view="pageBreakPreview" zoomScaleSheetLayoutView="100" zoomScalePageLayoutView="0" workbookViewId="0" topLeftCell="A1">
      <selection activeCell="C23" sqref="C23:I23"/>
    </sheetView>
  </sheetViews>
  <sheetFormatPr defaultColWidth="8.796875" defaultRowHeight="14.25"/>
  <cols>
    <col min="9" max="9" width="10.296875" style="0" customWidth="1"/>
    <col min="10" max="10" width="4.296875" style="0" customWidth="1"/>
  </cols>
  <sheetData>
    <row r="3" spans="1:9" ht="21" customHeight="1">
      <c r="A3" s="445" t="s">
        <v>27</v>
      </c>
      <c r="B3" s="445"/>
      <c r="C3" s="445"/>
      <c r="D3" s="445"/>
      <c r="E3" s="445"/>
      <c r="F3" s="445"/>
      <c r="G3" s="445"/>
      <c r="H3" s="445"/>
      <c r="I3" s="445"/>
    </row>
    <row r="4" spans="1:9" ht="31.5" customHeight="1">
      <c r="A4" s="445" t="s">
        <v>28</v>
      </c>
      <c r="B4" s="445"/>
      <c r="C4" s="445"/>
      <c r="D4" s="445"/>
      <c r="E4" s="445"/>
      <c r="F4" s="445"/>
      <c r="G4" s="445"/>
      <c r="H4" s="445"/>
      <c r="I4" s="445"/>
    </row>
    <row r="5" ht="17.25" customHeight="1"/>
    <row r="6" ht="17.25" customHeight="1"/>
    <row r="10" ht="12.75">
      <c r="A10" t="s">
        <v>29</v>
      </c>
    </row>
    <row r="14" spans="1:9" ht="18" customHeight="1">
      <c r="A14" s="446" t="s">
        <v>30</v>
      </c>
      <c r="B14" s="446"/>
      <c r="C14" s="446"/>
      <c r="D14" s="446"/>
      <c r="E14" s="446"/>
      <c r="F14" s="446"/>
      <c r="G14" s="446"/>
      <c r="H14" s="446"/>
      <c r="I14" s="446"/>
    </row>
    <row r="15" spans="1:9" ht="18" customHeight="1">
      <c r="A15" s="447" t="s">
        <v>31</v>
      </c>
      <c r="B15" s="447"/>
      <c r="C15" s="447"/>
      <c r="D15" s="447"/>
      <c r="E15" s="447"/>
      <c r="F15" s="447"/>
      <c r="G15" s="447"/>
      <c r="H15" s="447"/>
      <c r="I15" s="447"/>
    </row>
    <row r="22" ht="18" customHeight="1"/>
    <row r="23" spans="1:9" ht="21" customHeight="1">
      <c r="A23" s="448" t="s">
        <v>32</v>
      </c>
      <c r="B23" s="449"/>
      <c r="C23" s="452">
        <f>'等級及び申請者'!I5</f>
        <v>0</v>
      </c>
      <c r="D23" s="452"/>
      <c r="E23" s="452"/>
      <c r="F23" s="452"/>
      <c r="G23" s="452"/>
      <c r="H23" s="452"/>
      <c r="I23" s="453"/>
    </row>
    <row r="24" spans="1:9" ht="21" customHeight="1">
      <c r="A24" s="448" t="s">
        <v>33</v>
      </c>
      <c r="B24" s="449"/>
      <c r="C24" s="452">
        <f>'等級及び申請者'!I6</f>
        <v>0</v>
      </c>
      <c r="D24" s="452"/>
      <c r="E24" s="452"/>
      <c r="F24" s="452"/>
      <c r="G24" s="452"/>
      <c r="H24" s="452"/>
      <c r="I24" s="453"/>
    </row>
    <row r="25" spans="1:9" ht="21" customHeight="1">
      <c r="A25" s="450" t="s">
        <v>34</v>
      </c>
      <c r="B25" s="451"/>
      <c r="C25" s="455" t="s">
        <v>35</v>
      </c>
      <c r="D25" s="455"/>
      <c r="E25" s="458">
        <f>'等級及び申請者'!I7</f>
        <v>0</v>
      </c>
      <c r="F25" s="458"/>
      <c r="G25" s="458"/>
      <c r="H25" s="458"/>
      <c r="I25" s="459"/>
    </row>
    <row r="26" spans="1:9" ht="21" customHeight="1">
      <c r="A26" s="33"/>
      <c r="B26" s="35"/>
      <c r="C26" s="455" t="s">
        <v>36</v>
      </c>
      <c r="D26" s="455"/>
      <c r="E26" s="458">
        <f>'等級及び申請者'!I8</f>
        <v>0</v>
      </c>
      <c r="F26" s="458"/>
      <c r="G26" s="458"/>
      <c r="H26" s="458"/>
      <c r="I26" s="459"/>
    </row>
    <row r="27" spans="1:9" ht="21" customHeight="1">
      <c r="A27" s="33"/>
      <c r="B27" s="35"/>
      <c r="C27" s="39"/>
      <c r="D27" s="39"/>
      <c r="E27" s="458">
        <f>'等級及び申請者'!I9</f>
        <v>0</v>
      </c>
      <c r="F27" s="458"/>
      <c r="G27" s="458"/>
      <c r="H27" s="458"/>
      <c r="I27" s="459"/>
    </row>
    <row r="28" spans="1:9" ht="21" customHeight="1">
      <c r="A28" s="33"/>
      <c r="B28" s="35"/>
      <c r="C28" s="455" t="s">
        <v>37</v>
      </c>
      <c r="D28" s="455"/>
      <c r="E28" s="458">
        <f>'等級及び申請者'!I10</f>
        <v>0</v>
      </c>
      <c r="F28" s="458"/>
      <c r="G28" s="458"/>
      <c r="H28" s="458"/>
      <c r="I28" s="459"/>
    </row>
    <row r="29" spans="1:9" ht="21" customHeight="1">
      <c r="A29" s="34"/>
      <c r="B29" s="36"/>
      <c r="C29" s="454" t="s">
        <v>38</v>
      </c>
      <c r="D29" s="454"/>
      <c r="E29" s="456"/>
      <c r="F29" s="456"/>
      <c r="G29" s="456"/>
      <c r="H29" s="456"/>
      <c r="I29" s="457"/>
    </row>
    <row r="33" spans="1:9" ht="21" customHeight="1">
      <c r="A33" s="37"/>
      <c r="B33" s="460" t="s">
        <v>39</v>
      </c>
      <c r="C33" s="461"/>
      <c r="D33" s="460" t="s">
        <v>40</v>
      </c>
      <c r="E33" s="461"/>
      <c r="F33" s="460" t="s">
        <v>41</v>
      </c>
      <c r="G33" s="461"/>
      <c r="H33" s="464" t="s">
        <v>42</v>
      </c>
      <c r="I33" s="461"/>
    </row>
    <row r="34" spans="1:9" ht="21" customHeight="1">
      <c r="A34" s="37" t="s">
        <v>43</v>
      </c>
      <c r="B34" s="462" t="s">
        <v>44</v>
      </c>
      <c r="C34" s="463"/>
      <c r="D34" s="460"/>
      <c r="E34" s="461"/>
      <c r="F34" s="460"/>
      <c r="G34" s="461"/>
      <c r="H34" s="460"/>
      <c r="I34" s="461"/>
    </row>
    <row r="35" ht="16.5" customHeight="1"/>
    <row r="36" ht="13.5" customHeight="1"/>
    <row r="37" ht="13.5" customHeight="1">
      <c r="A37" s="32" t="s">
        <v>51</v>
      </c>
    </row>
    <row r="38" ht="16.5" customHeight="1">
      <c r="A38" s="32" t="s">
        <v>52</v>
      </c>
    </row>
    <row r="39" ht="16.5" customHeight="1">
      <c r="A39" s="32" t="s">
        <v>53</v>
      </c>
    </row>
    <row r="40" ht="16.5" customHeight="1">
      <c r="A40" s="32" t="s">
        <v>54</v>
      </c>
    </row>
    <row r="41" ht="16.5" customHeight="1">
      <c r="A41" s="32" t="s">
        <v>55</v>
      </c>
    </row>
    <row r="42" ht="16.5" customHeight="1">
      <c r="A42" s="32" t="s">
        <v>56</v>
      </c>
    </row>
    <row r="43" ht="12.75">
      <c r="A43" s="32" t="s">
        <v>528</v>
      </c>
    </row>
    <row r="44" ht="12.75">
      <c r="A44" s="32" t="s">
        <v>529</v>
      </c>
    </row>
  </sheetData>
  <sheetProtection/>
  <mergeCells count="26">
    <mergeCell ref="H34:I34"/>
    <mergeCell ref="F34:G34"/>
    <mergeCell ref="D34:E34"/>
    <mergeCell ref="B34:C34"/>
    <mergeCell ref="H33:I33"/>
    <mergeCell ref="F33:G33"/>
    <mergeCell ref="D33:E33"/>
    <mergeCell ref="B33:C33"/>
    <mergeCell ref="C29:D29"/>
    <mergeCell ref="C28:D28"/>
    <mergeCell ref="C26:D26"/>
    <mergeCell ref="C25:D25"/>
    <mergeCell ref="E29:I29"/>
    <mergeCell ref="E28:I28"/>
    <mergeCell ref="E26:I26"/>
    <mergeCell ref="E25:I25"/>
    <mergeCell ref="E27:I27"/>
    <mergeCell ref="A3:I3"/>
    <mergeCell ref="A4:I4"/>
    <mergeCell ref="A14:I14"/>
    <mergeCell ref="A15:I15"/>
    <mergeCell ref="A23:B23"/>
    <mergeCell ref="A25:B25"/>
    <mergeCell ref="A24:B24"/>
    <mergeCell ref="C23:I23"/>
    <mergeCell ref="C24:I24"/>
  </mergeCells>
  <printOptions/>
  <pageMargins left="0.984251968503937" right="0.1968503937007874"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K67"/>
  <sheetViews>
    <sheetView view="pageBreakPreview" zoomScaleSheetLayoutView="100" zoomScalePageLayoutView="0" workbookViewId="0" topLeftCell="A1">
      <selection activeCell="D2" sqref="D2"/>
    </sheetView>
  </sheetViews>
  <sheetFormatPr defaultColWidth="3.19921875" defaultRowHeight="12.75" customHeight="1"/>
  <cols>
    <col min="1" max="1" width="3.19921875" style="32" customWidth="1"/>
    <col min="2" max="2" width="10" style="32" customWidth="1"/>
    <col min="3" max="3" width="10.69921875" style="32" customWidth="1"/>
    <col min="4" max="4" width="5" style="32" customWidth="1"/>
    <col min="5" max="5" width="20" style="32" customWidth="1"/>
    <col min="6" max="6" width="23.796875" style="32" customWidth="1"/>
    <col min="7" max="9" width="3.19921875" style="42" customWidth="1"/>
    <col min="10" max="10" width="13.796875" style="42" customWidth="1"/>
    <col min="11" max="11" width="3.19921875" style="42" customWidth="1"/>
    <col min="12" max="16384" width="3.19921875" style="32" customWidth="1"/>
  </cols>
  <sheetData>
    <row r="1" ht="12.75" customHeight="1">
      <c r="K1" s="66" t="s">
        <v>58</v>
      </c>
    </row>
    <row r="2" ht="12.75" customHeight="1" thickBot="1">
      <c r="K2" s="136" t="s">
        <v>612</v>
      </c>
    </row>
    <row r="3" spans="1:11" ht="12" customHeight="1">
      <c r="A3" s="465"/>
      <c r="B3" s="470" t="s">
        <v>291</v>
      </c>
      <c r="C3" s="473" t="s">
        <v>292</v>
      </c>
      <c r="D3" s="476" t="s">
        <v>632</v>
      </c>
      <c r="E3" s="477"/>
      <c r="F3" s="476" t="s">
        <v>633</v>
      </c>
      <c r="G3" s="477"/>
      <c r="H3" s="477"/>
      <c r="I3" s="477"/>
      <c r="J3" s="477"/>
      <c r="K3" s="480"/>
    </row>
    <row r="4" spans="1:11" ht="12" customHeight="1">
      <c r="A4" s="466"/>
      <c r="B4" s="471"/>
      <c r="C4" s="474"/>
      <c r="D4" s="159" t="s">
        <v>293</v>
      </c>
      <c r="E4" s="478" t="s">
        <v>294</v>
      </c>
      <c r="F4" s="481" t="s">
        <v>295</v>
      </c>
      <c r="G4" s="483" t="s">
        <v>296</v>
      </c>
      <c r="H4" s="464"/>
      <c r="I4" s="464"/>
      <c r="J4" s="468" t="s">
        <v>595</v>
      </c>
      <c r="K4" s="469"/>
    </row>
    <row r="5" spans="1:11" ht="12" customHeight="1" thickBot="1">
      <c r="A5" s="467"/>
      <c r="B5" s="472"/>
      <c r="C5" s="475"/>
      <c r="D5" s="160" t="s">
        <v>297</v>
      </c>
      <c r="E5" s="479"/>
      <c r="F5" s="482"/>
      <c r="G5" s="161" t="s">
        <v>335</v>
      </c>
      <c r="H5" s="164" t="s">
        <v>336</v>
      </c>
      <c r="I5" s="162" t="s">
        <v>337</v>
      </c>
      <c r="J5" s="163"/>
      <c r="K5" s="334"/>
    </row>
    <row r="6" spans="1:11" ht="13.5" customHeight="1">
      <c r="A6" s="237" t="s">
        <v>298</v>
      </c>
      <c r="B6" s="231" t="s">
        <v>299</v>
      </c>
      <c r="C6" s="230" t="s">
        <v>300</v>
      </c>
      <c r="D6" s="228" t="s">
        <v>301</v>
      </c>
      <c r="E6" s="167" t="s">
        <v>307</v>
      </c>
      <c r="F6" s="169" t="s">
        <v>377</v>
      </c>
      <c r="G6" s="168" t="s">
        <v>371</v>
      </c>
      <c r="H6" s="168"/>
      <c r="I6" s="168" t="s">
        <v>314</v>
      </c>
      <c r="J6" s="68" t="s">
        <v>543</v>
      </c>
      <c r="K6" s="487" t="s">
        <v>607</v>
      </c>
    </row>
    <row r="7" spans="1:11" ht="13.5" customHeight="1">
      <c r="A7" s="238" t="s">
        <v>303</v>
      </c>
      <c r="B7" s="232" t="str">
        <f>'等級及び申請者'!$F$5</f>
        <v>等級3</v>
      </c>
      <c r="C7" s="170"/>
      <c r="D7" s="171"/>
      <c r="E7" s="172"/>
      <c r="F7" s="174"/>
      <c r="G7" s="173"/>
      <c r="H7" s="173"/>
      <c r="I7" s="173"/>
      <c r="J7" s="61"/>
      <c r="K7" s="488"/>
    </row>
    <row r="8" spans="1:11" ht="13.5" customHeight="1">
      <c r="A8" s="238" t="s">
        <v>304</v>
      </c>
      <c r="B8" s="219"/>
      <c r="C8" s="170"/>
      <c r="D8" s="171"/>
      <c r="E8" s="179"/>
      <c r="F8" s="181"/>
      <c r="G8" s="180"/>
      <c r="H8" s="180"/>
      <c r="I8" s="180"/>
      <c r="J8" s="72"/>
      <c r="K8" s="488"/>
    </row>
    <row r="9" spans="1:11" ht="13.5" customHeight="1">
      <c r="A9" s="238" t="s">
        <v>305</v>
      </c>
      <c r="B9" s="233" t="s">
        <v>306</v>
      </c>
      <c r="C9" s="170"/>
      <c r="D9" s="171"/>
      <c r="E9" s="182" t="s">
        <v>72</v>
      </c>
      <c r="F9" s="184" t="s">
        <v>597</v>
      </c>
      <c r="G9" s="183" t="s">
        <v>371</v>
      </c>
      <c r="H9" s="183" t="s">
        <v>371</v>
      </c>
      <c r="I9" s="183" t="s">
        <v>72</v>
      </c>
      <c r="J9" s="68" t="s">
        <v>543</v>
      </c>
      <c r="K9" s="488"/>
    </row>
    <row r="10" spans="1:11" ht="13.5" customHeight="1">
      <c r="A10" s="238" t="s">
        <v>308</v>
      </c>
      <c r="B10" s="229" t="s">
        <v>309</v>
      </c>
      <c r="C10" s="170"/>
      <c r="D10" s="171"/>
      <c r="E10" s="172"/>
      <c r="F10" s="174" t="s">
        <v>596</v>
      </c>
      <c r="G10" s="173"/>
      <c r="H10" s="173"/>
      <c r="I10" s="173"/>
      <c r="J10" s="61"/>
      <c r="K10" s="488"/>
    </row>
    <row r="11" spans="1:11" ht="13.5" customHeight="1">
      <c r="A11" s="238" t="s">
        <v>311</v>
      </c>
      <c r="B11" s="234" t="s">
        <v>312</v>
      </c>
      <c r="C11" s="170"/>
      <c r="D11" s="171"/>
      <c r="E11" s="176"/>
      <c r="F11" s="178"/>
      <c r="G11" s="177"/>
      <c r="H11" s="177"/>
      <c r="I11" s="177"/>
      <c r="J11" s="72"/>
      <c r="K11" s="488"/>
    </row>
    <row r="12" spans="1:11" ht="13.5" customHeight="1">
      <c r="A12" s="238" t="s">
        <v>313</v>
      </c>
      <c r="B12" s="235"/>
      <c r="C12" s="170"/>
      <c r="D12" s="171"/>
      <c r="E12" s="167" t="s">
        <v>72</v>
      </c>
      <c r="F12" s="169" t="s">
        <v>378</v>
      </c>
      <c r="G12" s="168" t="s">
        <v>371</v>
      </c>
      <c r="H12" s="168" t="s">
        <v>371</v>
      </c>
      <c r="I12" s="168" t="s">
        <v>72</v>
      </c>
      <c r="J12" s="68" t="s">
        <v>543</v>
      </c>
      <c r="K12" s="488"/>
    </row>
    <row r="13" spans="1:11" ht="13.5" customHeight="1">
      <c r="A13" s="238" t="s">
        <v>316</v>
      </c>
      <c r="B13" s="438" t="s">
        <v>680</v>
      </c>
      <c r="C13" s="170"/>
      <c r="D13" s="171"/>
      <c r="E13" s="176"/>
      <c r="F13" s="178"/>
      <c r="G13" s="177"/>
      <c r="H13" s="177"/>
      <c r="I13" s="177"/>
      <c r="J13" s="177"/>
      <c r="K13" s="488"/>
    </row>
    <row r="14" spans="1:11" ht="13.5" customHeight="1">
      <c r="A14" s="238" t="s">
        <v>317</v>
      </c>
      <c r="B14" s="129" t="str">
        <f>'等級及び申請者'!$F$10</f>
        <v>-</v>
      </c>
      <c r="C14" s="301"/>
      <c r="D14" s="225"/>
      <c r="E14" s="179"/>
      <c r="F14" s="181"/>
      <c r="G14" s="180"/>
      <c r="H14" s="180"/>
      <c r="I14" s="180"/>
      <c r="J14" s="180"/>
      <c r="K14" s="490"/>
    </row>
    <row r="15" spans="1:11" ht="13.5" customHeight="1">
      <c r="A15" s="238" t="s">
        <v>318</v>
      </c>
      <c r="B15" s="141" t="str">
        <f>IF('等級及び申請者'!E9="否選択","□選択","■選択")</f>
        <v>□選択</v>
      </c>
      <c r="C15" s="297" t="s">
        <v>347</v>
      </c>
      <c r="D15" s="171" t="s">
        <v>301</v>
      </c>
      <c r="E15" s="182" t="s">
        <v>72</v>
      </c>
      <c r="F15" s="189" t="s">
        <v>482</v>
      </c>
      <c r="G15" s="190" t="s">
        <v>215</v>
      </c>
      <c r="H15" s="168" t="s">
        <v>215</v>
      </c>
      <c r="I15" s="168"/>
      <c r="J15" s="68" t="s">
        <v>543</v>
      </c>
      <c r="K15" s="491" t="s">
        <v>608</v>
      </c>
    </row>
    <row r="16" spans="1:11" ht="13.5" customHeight="1">
      <c r="A16" s="238" t="s">
        <v>319</v>
      </c>
      <c r="B16" s="236"/>
      <c r="C16" s="297" t="s">
        <v>348</v>
      </c>
      <c r="D16" s="171"/>
      <c r="E16" s="182"/>
      <c r="F16" s="195"/>
      <c r="G16" s="196"/>
      <c r="H16" s="183"/>
      <c r="I16" s="183"/>
      <c r="J16" s="183"/>
      <c r="K16" s="488"/>
    </row>
    <row r="17" spans="1:11" ht="13.5" customHeight="1">
      <c r="A17" s="238"/>
      <c r="B17" s="65" t="s">
        <v>247</v>
      </c>
      <c r="C17" s="205"/>
      <c r="D17" s="171"/>
      <c r="E17" s="176"/>
      <c r="F17" s="197"/>
      <c r="G17" s="198"/>
      <c r="H17" s="177"/>
      <c r="I17" s="177"/>
      <c r="J17" s="180"/>
      <c r="K17" s="488"/>
    </row>
    <row r="18" spans="1:11" ht="13.5" customHeight="1">
      <c r="A18" s="238"/>
      <c r="B18" s="129" t="str">
        <f>IF('等級及び申請者'!$E$12&lt;3,'等級及び申請者'!$F$12,"　")</f>
        <v>　</v>
      </c>
      <c r="C18" s="205"/>
      <c r="D18" s="171"/>
      <c r="E18" s="167" t="s">
        <v>72</v>
      </c>
      <c r="F18" s="189" t="s">
        <v>483</v>
      </c>
      <c r="G18" s="190" t="s">
        <v>215</v>
      </c>
      <c r="H18" s="168" t="s">
        <v>215</v>
      </c>
      <c r="I18" s="168"/>
      <c r="J18" s="68" t="s">
        <v>543</v>
      </c>
      <c r="K18" s="488"/>
    </row>
    <row r="19" spans="1:11" ht="13.5" customHeight="1">
      <c r="A19" s="238"/>
      <c r="B19" s="439" t="str">
        <f>IF($B$18="　","■該当なし","□該当なし")</f>
        <v>■該当なし</v>
      </c>
      <c r="C19" s="205"/>
      <c r="D19" s="171"/>
      <c r="E19" s="172"/>
      <c r="F19" s="191"/>
      <c r="G19" s="192"/>
      <c r="H19" s="173"/>
      <c r="I19" s="173"/>
      <c r="J19" s="173"/>
      <c r="K19" s="488"/>
    </row>
    <row r="20" spans="1:11" ht="13.5" customHeight="1">
      <c r="A20" s="238"/>
      <c r="B20" s="185"/>
      <c r="C20" s="205"/>
      <c r="D20" s="171"/>
      <c r="E20" s="179"/>
      <c r="F20" s="193"/>
      <c r="G20" s="194"/>
      <c r="H20" s="180"/>
      <c r="I20" s="180"/>
      <c r="J20" s="180"/>
      <c r="K20" s="488"/>
    </row>
    <row r="21" spans="1:11" ht="13.5" customHeight="1">
      <c r="A21" s="238"/>
      <c r="B21" s="185" t="str">
        <f>IF('等級及び申請者'!E11="否選択","□選択","■選択")</f>
        <v>□選択</v>
      </c>
      <c r="C21" s="170"/>
      <c r="D21" s="171"/>
      <c r="E21" s="182" t="s">
        <v>72</v>
      </c>
      <c r="F21" s="195" t="s">
        <v>484</v>
      </c>
      <c r="G21" s="196" t="s">
        <v>215</v>
      </c>
      <c r="H21" s="183" t="s">
        <v>215</v>
      </c>
      <c r="I21" s="183" t="s">
        <v>349</v>
      </c>
      <c r="J21" s="68" t="s">
        <v>543</v>
      </c>
      <c r="K21" s="488"/>
    </row>
    <row r="22" spans="1:11" ht="13.5" customHeight="1">
      <c r="A22" s="238"/>
      <c r="B22" s="186"/>
      <c r="C22" s="170"/>
      <c r="D22" s="171"/>
      <c r="E22" s="172"/>
      <c r="F22" s="191"/>
      <c r="G22" s="192"/>
      <c r="H22" s="173"/>
      <c r="I22" s="173"/>
      <c r="J22" s="173"/>
      <c r="K22" s="488"/>
    </row>
    <row r="23" spans="1:11" ht="13.5" customHeight="1">
      <c r="A23" s="238"/>
      <c r="B23" s="186"/>
      <c r="C23" s="170"/>
      <c r="D23" s="171"/>
      <c r="E23" s="176"/>
      <c r="F23" s="197"/>
      <c r="G23" s="198"/>
      <c r="H23" s="177"/>
      <c r="I23" s="177"/>
      <c r="J23" s="180"/>
      <c r="K23" s="488"/>
    </row>
    <row r="24" spans="1:11" ht="13.5" customHeight="1">
      <c r="A24" s="238"/>
      <c r="B24" s="186"/>
      <c r="C24" s="170"/>
      <c r="D24" s="171"/>
      <c r="E24" s="167" t="s">
        <v>72</v>
      </c>
      <c r="F24" s="189" t="s">
        <v>485</v>
      </c>
      <c r="G24" s="190" t="s">
        <v>215</v>
      </c>
      <c r="H24" s="168" t="s">
        <v>215</v>
      </c>
      <c r="I24" s="168"/>
      <c r="J24" s="68" t="s">
        <v>543</v>
      </c>
      <c r="K24" s="335"/>
    </row>
    <row r="25" spans="1:11" ht="13.5" customHeight="1">
      <c r="A25" s="238"/>
      <c r="B25" s="186"/>
      <c r="C25" s="170"/>
      <c r="D25" s="171"/>
      <c r="E25" s="182"/>
      <c r="F25" s="195"/>
      <c r="G25" s="196"/>
      <c r="H25" s="183"/>
      <c r="I25" s="183"/>
      <c r="J25" s="183"/>
      <c r="K25" s="335"/>
    </row>
    <row r="26" spans="1:11" ht="13.5" customHeight="1">
      <c r="A26" s="238"/>
      <c r="B26" s="186"/>
      <c r="C26" s="170"/>
      <c r="D26" s="171"/>
      <c r="E26" s="179"/>
      <c r="F26" s="193"/>
      <c r="G26" s="194"/>
      <c r="H26" s="180"/>
      <c r="I26" s="180"/>
      <c r="J26" s="180"/>
      <c r="K26" s="335"/>
    </row>
    <row r="27" spans="1:11" ht="13.5" customHeight="1">
      <c r="A27" s="238"/>
      <c r="B27" s="186"/>
      <c r="C27" s="170"/>
      <c r="D27" s="171"/>
      <c r="E27" s="182" t="s">
        <v>72</v>
      </c>
      <c r="F27" s="195" t="s">
        <v>599</v>
      </c>
      <c r="G27" s="196" t="s">
        <v>215</v>
      </c>
      <c r="H27" s="183" t="s">
        <v>215</v>
      </c>
      <c r="I27" s="183"/>
      <c r="J27" s="68" t="s">
        <v>543</v>
      </c>
      <c r="K27" s="335"/>
    </row>
    <row r="28" spans="1:11" ht="13.5" customHeight="1">
      <c r="A28" s="238"/>
      <c r="B28" s="186"/>
      <c r="C28" s="170"/>
      <c r="D28" s="171"/>
      <c r="E28" s="172"/>
      <c r="F28" s="191" t="s">
        <v>598</v>
      </c>
      <c r="G28" s="192"/>
      <c r="H28" s="173"/>
      <c r="I28" s="173"/>
      <c r="J28" s="173"/>
      <c r="K28" s="335"/>
    </row>
    <row r="29" spans="1:11" ht="13.5" customHeight="1">
      <c r="A29" s="238"/>
      <c r="B29" s="186"/>
      <c r="C29" s="170"/>
      <c r="D29" s="171"/>
      <c r="E29" s="172"/>
      <c r="F29" s="191"/>
      <c r="G29" s="192"/>
      <c r="H29" s="173"/>
      <c r="I29" s="173"/>
      <c r="J29" s="180"/>
      <c r="K29" s="340"/>
    </row>
    <row r="30" spans="1:11" ht="13.5" customHeight="1">
      <c r="A30" s="238"/>
      <c r="B30" s="219"/>
      <c r="C30" s="230" t="s">
        <v>350</v>
      </c>
      <c r="D30" s="206" t="s">
        <v>301</v>
      </c>
      <c r="E30" s="207" t="s">
        <v>72</v>
      </c>
      <c r="F30" s="209" t="s">
        <v>351</v>
      </c>
      <c r="G30" s="208" t="s">
        <v>72</v>
      </c>
      <c r="H30" s="208" t="s">
        <v>72</v>
      </c>
      <c r="I30" s="208" t="s">
        <v>72</v>
      </c>
      <c r="J30" s="68" t="s">
        <v>543</v>
      </c>
      <c r="K30" s="491" t="s">
        <v>610</v>
      </c>
    </row>
    <row r="31" spans="1:11" ht="13.5" customHeight="1">
      <c r="A31" s="238"/>
      <c r="B31" s="219"/>
      <c r="C31" s="210" t="s">
        <v>352</v>
      </c>
      <c r="D31" s="211"/>
      <c r="E31" s="212"/>
      <c r="F31" s="214"/>
      <c r="G31" s="213"/>
      <c r="H31" s="213"/>
      <c r="I31" s="213"/>
      <c r="J31" s="384"/>
      <c r="K31" s="488"/>
    </row>
    <row r="32" spans="1:11" ht="13.5" customHeight="1">
      <c r="A32" s="238"/>
      <c r="B32" s="219"/>
      <c r="C32" s="215"/>
      <c r="D32" s="211"/>
      <c r="E32" s="207" t="s">
        <v>72</v>
      </c>
      <c r="F32" s="209" t="s">
        <v>353</v>
      </c>
      <c r="G32" s="208" t="s">
        <v>72</v>
      </c>
      <c r="H32" s="208" t="s">
        <v>72</v>
      </c>
      <c r="I32" s="208" t="s">
        <v>72</v>
      </c>
      <c r="J32" s="68" t="s">
        <v>543</v>
      </c>
      <c r="K32" s="488"/>
    </row>
    <row r="33" spans="1:11" ht="13.5" customHeight="1">
      <c r="A33" s="238"/>
      <c r="B33" s="219"/>
      <c r="C33" s="215"/>
      <c r="D33" s="211"/>
      <c r="E33" s="212"/>
      <c r="F33" s="214"/>
      <c r="G33" s="213"/>
      <c r="H33" s="213"/>
      <c r="I33" s="213"/>
      <c r="J33" s="384"/>
      <c r="K33" s="488"/>
    </row>
    <row r="34" spans="1:11" ht="13.5" customHeight="1">
      <c r="A34" s="238"/>
      <c r="B34" s="219"/>
      <c r="C34" s="215"/>
      <c r="D34" s="211"/>
      <c r="E34" s="207" t="s">
        <v>72</v>
      </c>
      <c r="F34" s="209" t="s">
        <v>354</v>
      </c>
      <c r="G34" s="208" t="s">
        <v>72</v>
      </c>
      <c r="H34" s="208" t="s">
        <v>72</v>
      </c>
      <c r="I34" s="208" t="s">
        <v>72</v>
      </c>
      <c r="J34" s="68" t="s">
        <v>543</v>
      </c>
      <c r="K34" s="488"/>
    </row>
    <row r="35" spans="1:11" ht="13.5" customHeight="1">
      <c r="A35" s="238"/>
      <c r="B35" s="219"/>
      <c r="C35" s="215"/>
      <c r="D35" s="211"/>
      <c r="E35" s="212"/>
      <c r="F35" s="214"/>
      <c r="G35" s="213"/>
      <c r="H35" s="213"/>
      <c r="I35" s="213"/>
      <c r="J35" s="384"/>
      <c r="K35" s="488"/>
    </row>
    <row r="36" spans="1:11" ht="13.5" customHeight="1">
      <c r="A36" s="238"/>
      <c r="B36" s="219"/>
      <c r="C36" s="215"/>
      <c r="D36" s="211"/>
      <c r="E36" s="207" t="s">
        <v>72</v>
      </c>
      <c r="F36" s="209" t="s">
        <v>355</v>
      </c>
      <c r="G36" s="208" t="s">
        <v>72</v>
      </c>
      <c r="H36" s="208" t="s">
        <v>72</v>
      </c>
      <c r="I36" s="208" t="s">
        <v>72</v>
      </c>
      <c r="J36" s="68" t="s">
        <v>543</v>
      </c>
      <c r="K36" s="488"/>
    </row>
    <row r="37" spans="1:11" ht="13.5" customHeight="1">
      <c r="A37" s="238"/>
      <c r="B37" s="219"/>
      <c r="C37" s="215"/>
      <c r="D37" s="211"/>
      <c r="E37" s="212"/>
      <c r="F37" s="214"/>
      <c r="G37" s="213"/>
      <c r="H37" s="213"/>
      <c r="I37" s="213"/>
      <c r="J37" s="384"/>
      <c r="K37" s="488"/>
    </row>
    <row r="38" spans="1:11" ht="13.5" customHeight="1">
      <c r="A38" s="238"/>
      <c r="B38" s="219"/>
      <c r="C38" s="215"/>
      <c r="D38" s="211"/>
      <c r="E38" s="207" t="s">
        <v>72</v>
      </c>
      <c r="F38" s="209" t="s">
        <v>356</v>
      </c>
      <c r="G38" s="208" t="s">
        <v>72</v>
      </c>
      <c r="H38" s="208" t="s">
        <v>72</v>
      </c>
      <c r="I38" s="208" t="s">
        <v>72</v>
      </c>
      <c r="J38" s="68" t="s">
        <v>543</v>
      </c>
      <c r="K38" s="488"/>
    </row>
    <row r="39" spans="1:11" ht="13.5" customHeight="1">
      <c r="A39" s="238"/>
      <c r="B39" s="219"/>
      <c r="C39" s="215"/>
      <c r="D39" s="211"/>
      <c r="E39" s="212"/>
      <c r="F39" s="214"/>
      <c r="G39" s="213"/>
      <c r="H39" s="213"/>
      <c r="I39" s="213"/>
      <c r="J39" s="384"/>
      <c r="K39" s="335"/>
    </row>
    <row r="40" spans="1:11" ht="13.5" customHeight="1">
      <c r="A40" s="238"/>
      <c r="B40" s="219"/>
      <c r="C40" s="215"/>
      <c r="D40" s="211"/>
      <c r="E40" s="207" t="s">
        <v>72</v>
      </c>
      <c r="F40" s="209" t="s">
        <v>357</v>
      </c>
      <c r="G40" s="208" t="s">
        <v>72</v>
      </c>
      <c r="H40" s="208"/>
      <c r="I40" s="208"/>
      <c r="J40" s="68" t="s">
        <v>543</v>
      </c>
      <c r="K40" s="335"/>
    </row>
    <row r="41" spans="1:11" ht="13.5" customHeight="1">
      <c r="A41" s="238"/>
      <c r="B41" s="219"/>
      <c r="C41" s="215"/>
      <c r="D41" s="211"/>
      <c r="E41" s="212"/>
      <c r="F41" s="214"/>
      <c r="G41" s="213"/>
      <c r="H41" s="213"/>
      <c r="I41" s="213"/>
      <c r="J41" s="384"/>
      <c r="K41" s="335"/>
    </row>
    <row r="42" spans="1:11" ht="13.5" customHeight="1">
      <c r="A42" s="238"/>
      <c r="B42" s="219"/>
      <c r="C42" s="215"/>
      <c r="D42" s="211"/>
      <c r="E42" s="207" t="s">
        <v>72</v>
      </c>
      <c r="F42" s="209" t="s">
        <v>358</v>
      </c>
      <c r="G42" s="208"/>
      <c r="H42" s="208"/>
      <c r="I42" s="208" t="s">
        <v>72</v>
      </c>
      <c r="J42" s="68" t="s">
        <v>543</v>
      </c>
      <c r="K42" s="335"/>
    </row>
    <row r="43" spans="1:11" ht="13.5" customHeight="1">
      <c r="A43" s="238"/>
      <c r="B43" s="219"/>
      <c r="C43" s="215"/>
      <c r="D43" s="211"/>
      <c r="E43" s="212"/>
      <c r="F43" s="214"/>
      <c r="G43" s="213"/>
      <c r="H43" s="213"/>
      <c r="I43" s="213"/>
      <c r="J43" s="341"/>
      <c r="K43" s="342"/>
    </row>
    <row r="44" spans="1:11" ht="13.5" customHeight="1">
      <c r="A44" s="238"/>
      <c r="B44" s="337" t="s">
        <v>359</v>
      </c>
      <c r="C44" s="338" t="s">
        <v>360</v>
      </c>
      <c r="D44" s="216" t="s">
        <v>301</v>
      </c>
      <c r="E44" s="217" t="s">
        <v>606</v>
      </c>
      <c r="F44" s="166" t="s">
        <v>601</v>
      </c>
      <c r="G44" s="190" t="s">
        <v>215</v>
      </c>
      <c r="H44" s="190"/>
      <c r="I44" s="190" t="s">
        <v>72</v>
      </c>
      <c r="J44" s="68" t="s">
        <v>543</v>
      </c>
      <c r="K44" s="484" t="s">
        <v>609</v>
      </c>
    </row>
    <row r="45" spans="1:11" ht="13.5" customHeight="1">
      <c r="A45" s="238"/>
      <c r="B45" s="221" t="s">
        <v>361</v>
      </c>
      <c r="C45" s="218"/>
      <c r="D45" s="219"/>
      <c r="E45" s="220"/>
      <c r="F45" s="191" t="s">
        <v>600</v>
      </c>
      <c r="G45" s="196"/>
      <c r="H45" s="196"/>
      <c r="I45" s="196"/>
      <c r="J45" s="196"/>
      <c r="K45" s="485"/>
    </row>
    <row r="46" spans="1:11" ht="13.5" customHeight="1">
      <c r="A46" s="238"/>
      <c r="B46" s="221" t="s">
        <v>362</v>
      </c>
      <c r="C46" s="218"/>
      <c r="D46" s="219"/>
      <c r="E46" s="219"/>
      <c r="F46" s="171"/>
      <c r="G46" s="221"/>
      <c r="H46" s="221"/>
      <c r="I46" s="221"/>
      <c r="J46" s="180"/>
      <c r="K46" s="485"/>
    </row>
    <row r="47" spans="1:11" ht="13.5" customHeight="1">
      <c r="A47" s="238"/>
      <c r="B47" s="221" t="s">
        <v>363</v>
      </c>
      <c r="C47" s="338" t="s">
        <v>364</v>
      </c>
      <c r="D47" s="216" t="s">
        <v>301</v>
      </c>
      <c r="E47" s="217" t="s">
        <v>605</v>
      </c>
      <c r="F47" s="189" t="s">
        <v>486</v>
      </c>
      <c r="G47" s="190" t="s">
        <v>215</v>
      </c>
      <c r="H47" s="190"/>
      <c r="I47" s="190" t="s">
        <v>72</v>
      </c>
      <c r="J47" s="68" t="s">
        <v>543</v>
      </c>
      <c r="K47" s="485"/>
    </row>
    <row r="48" spans="1:11" ht="13.5" customHeight="1">
      <c r="A48" s="238"/>
      <c r="B48" s="221" t="s">
        <v>365</v>
      </c>
      <c r="C48" s="218"/>
      <c r="D48" s="219"/>
      <c r="E48" s="220" t="s">
        <v>604</v>
      </c>
      <c r="F48" s="195"/>
      <c r="G48" s="196"/>
      <c r="H48" s="196"/>
      <c r="I48" s="196"/>
      <c r="J48" s="196"/>
      <c r="K48" s="485"/>
    </row>
    <row r="49" spans="1:11" ht="12.75" customHeight="1">
      <c r="A49" s="238"/>
      <c r="B49" s="223"/>
      <c r="C49" s="222"/>
      <c r="D49" s="223"/>
      <c r="E49" s="223"/>
      <c r="F49" s="225"/>
      <c r="G49" s="224"/>
      <c r="H49" s="224"/>
      <c r="I49" s="224"/>
      <c r="J49" s="224"/>
      <c r="K49" s="492"/>
    </row>
    <row r="50" spans="1:11" ht="12.75" customHeight="1">
      <c r="A50" s="47"/>
      <c r="B50" s="337" t="s">
        <v>366</v>
      </c>
      <c r="C50" s="338" t="s">
        <v>367</v>
      </c>
      <c r="D50" s="216" t="s">
        <v>301</v>
      </c>
      <c r="E50" s="182" t="s">
        <v>72</v>
      </c>
      <c r="F50" s="189" t="s">
        <v>487</v>
      </c>
      <c r="G50" s="190" t="s">
        <v>215</v>
      </c>
      <c r="H50" s="190"/>
      <c r="I50" s="190"/>
      <c r="J50" s="68" t="s">
        <v>543</v>
      </c>
      <c r="K50" s="484" t="s">
        <v>609</v>
      </c>
    </row>
    <row r="51" spans="1:11" ht="12.75" customHeight="1">
      <c r="A51" s="47"/>
      <c r="B51" s="221" t="s">
        <v>368</v>
      </c>
      <c r="C51" s="339" t="s">
        <v>369</v>
      </c>
      <c r="D51" s="219"/>
      <c r="E51" s="220"/>
      <c r="F51" s="195"/>
      <c r="G51" s="196"/>
      <c r="H51" s="196"/>
      <c r="I51" s="196"/>
      <c r="J51" s="196"/>
      <c r="K51" s="485"/>
    </row>
    <row r="52" spans="1:11" ht="12.75" customHeight="1">
      <c r="A52" s="47"/>
      <c r="B52" s="221" t="s">
        <v>370</v>
      </c>
      <c r="C52" s="218"/>
      <c r="D52" s="219"/>
      <c r="E52" s="219"/>
      <c r="F52" s="171"/>
      <c r="G52" s="221"/>
      <c r="H52" s="221"/>
      <c r="I52" s="221"/>
      <c r="J52" s="180"/>
      <c r="K52" s="485"/>
    </row>
    <row r="53" spans="1:11" ht="12.75" customHeight="1">
      <c r="A53" s="47"/>
      <c r="B53" s="219"/>
      <c r="C53" s="218"/>
      <c r="D53" s="219"/>
      <c r="E53" s="167" t="s">
        <v>72</v>
      </c>
      <c r="F53" s="189" t="s">
        <v>488</v>
      </c>
      <c r="G53" s="190" t="s">
        <v>215</v>
      </c>
      <c r="H53" s="190"/>
      <c r="I53" s="190"/>
      <c r="J53" s="68" t="s">
        <v>543</v>
      </c>
      <c r="K53" s="485"/>
    </row>
    <row r="54" spans="1:11" ht="12.75" customHeight="1">
      <c r="A54" s="47"/>
      <c r="B54" s="219"/>
      <c r="C54" s="218"/>
      <c r="D54" s="219"/>
      <c r="E54" s="182"/>
      <c r="F54" s="195"/>
      <c r="G54" s="196"/>
      <c r="H54" s="196"/>
      <c r="I54" s="196"/>
      <c r="J54" s="196"/>
      <c r="K54" s="485"/>
    </row>
    <row r="55" spans="1:11" ht="12.75" customHeight="1" thickBot="1">
      <c r="A55" s="48"/>
      <c r="B55" s="227"/>
      <c r="C55" s="226"/>
      <c r="D55" s="227"/>
      <c r="E55" s="200"/>
      <c r="F55" s="202"/>
      <c r="G55" s="203"/>
      <c r="H55" s="203"/>
      <c r="I55" s="203"/>
      <c r="J55" s="203"/>
      <c r="K55" s="486"/>
    </row>
    <row r="56" spans="1:11" ht="12.75" customHeight="1">
      <c r="A56" s="46" t="s">
        <v>96</v>
      </c>
      <c r="B56" s="85" t="s">
        <v>97</v>
      </c>
      <c r="C56" s="134" t="s">
        <v>98</v>
      </c>
      <c r="D56" s="51" t="s">
        <v>71</v>
      </c>
      <c r="E56" s="344"/>
      <c r="F56" s="299" t="s">
        <v>103</v>
      </c>
      <c r="G56" s="117"/>
      <c r="H56" s="116"/>
      <c r="I56" s="117"/>
      <c r="J56" s="117"/>
      <c r="K56" s="487" t="s">
        <v>610</v>
      </c>
    </row>
    <row r="57" spans="1:11" ht="12.75" customHeight="1">
      <c r="A57" s="47" t="s">
        <v>100</v>
      </c>
      <c r="B57" s="87" t="s">
        <v>219</v>
      </c>
      <c r="C57" s="88"/>
      <c r="D57" s="52"/>
      <c r="E57" s="123" t="s">
        <v>72</v>
      </c>
      <c r="F57" s="106" t="s">
        <v>104</v>
      </c>
      <c r="G57" s="68" t="s">
        <v>72</v>
      </c>
      <c r="H57" s="105"/>
      <c r="I57" s="68" t="s">
        <v>72</v>
      </c>
      <c r="J57" s="68" t="s">
        <v>543</v>
      </c>
      <c r="K57" s="488"/>
    </row>
    <row r="58" spans="1:11" ht="12.75" customHeight="1">
      <c r="A58" s="47" t="s">
        <v>73</v>
      </c>
      <c r="B58" s="130" t="str">
        <f>'等級及び申請者'!F21</f>
        <v>等級1</v>
      </c>
      <c r="C58" s="88"/>
      <c r="D58" s="52"/>
      <c r="E58" s="90"/>
      <c r="F58" s="82"/>
      <c r="G58" s="61"/>
      <c r="H58" s="84"/>
      <c r="I58" s="61"/>
      <c r="J58" s="61"/>
      <c r="K58" s="488"/>
    </row>
    <row r="59" spans="1:11" ht="12.75" customHeight="1">
      <c r="A59" s="47" t="s">
        <v>101</v>
      </c>
      <c r="B59" s="43"/>
      <c r="C59" s="88"/>
      <c r="D59" s="52"/>
      <c r="E59" s="90" t="s">
        <v>72</v>
      </c>
      <c r="F59" s="82" t="s">
        <v>105</v>
      </c>
      <c r="G59" s="61" t="s">
        <v>72</v>
      </c>
      <c r="H59" s="84"/>
      <c r="I59" s="61" t="s">
        <v>72</v>
      </c>
      <c r="J59" s="61" t="s">
        <v>543</v>
      </c>
      <c r="K59" s="488"/>
    </row>
    <row r="60" spans="1:11" ht="12.75" customHeight="1">
      <c r="A60" s="47" t="s">
        <v>102</v>
      </c>
      <c r="B60" s="43"/>
      <c r="C60" s="88"/>
      <c r="D60" s="52"/>
      <c r="E60" s="89"/>
      <c r="F60" s="99"/>
      <c r="G60" s="72"/>
      <c r="H60" s="97"/>
      <c r="I60" s="72"/>
      <c r="J60" s="72"/>
      <c r="K60" s="488"/>
    </row>
    <row r="61" spans="1:11" ht="12.75" customHeight="1">
      <c r="A61" s="47" t="s">
        <v>76</v>
      </c>
      <c r="B61" s="43"/>
      <c r="C61" s="88"/>
      <c r="D61" s="52"/>
      <c r="E61" s="345"/>
      <c r="F61" s="300" t="s">
        <v>106</v>
      </c>
      <c r="G61" s="110"/>
      <c r="H61" s="113"/>
      <c r="I61" s="110"/>
      <c r="J61" s="110"/>
      <c r="K61" s="488"/>
    </row>
    <row r="62" spans="1:11" ht="12.75" customHeight="1">
      <c r="A62" s="47" t="s">
        <v>77</v>
      </c>
      <c r="B62" s="43"/>
      <c r="C62" s="88"/>
      <c r="D62" s="52"/>
      <c r="E62" s="123" t="s">
        <v>107</v>
      </c>
      <c r="F62" s="106" t="s">
        <v>108</v>
      </c>
      <c r="G62" s="68" t="s">
        <v>72</v>
      </c>
      <c r="H62" s="105"/>
      <c r="I62" s="68" t="s">
        <v>72</v>
      </c>
      <c r="J62" s="68" t="s">
        <v>543</v>
      </c>
      <c r="K62" s="488"/>
    </row>
    <row r="63" spans="1:11" ht="12.75" customHeight="1">
      <c r="A63" s="47" t="s">
        <v>78</v>
      </c>
      <c r="B63" s="43"/>
      <c r="C63" s="88"/>
      <c r="D63" s="52"/>
      <c r="E63" s="128"/>
      <c r="F63" s="111"/>
      <c r="G63" s="112"/>
      <c r="H63" s="109"/>
      <c r="I63" s="112"/>
      <c r="J63" s="112"/>
      <c r="K63" s="488"/>
    </row>
    <row r="64" spans="1:11" ht="12.75" customHeight="1">
      <c r="A64" s="47" t="s">
        <v>79</v>
      </c>
      <c r="B64" s="43"/>
      <c r="C64" s="88"/>
      <c r="D64" s="52"/>
      <c r="E64" s="123" t="s">
        <v>109</v>
      </c>
      <c r="F64" s="106" t="s">
        <v>603</v>
      </c>
      <c r="G64" s="68" t="s">
        <v>72</v>
      </c>
      <c r="H64" s="105"/>
      <c r="I64" s="68" t="s">
        <v>72</v>
      </c>
      <c r="J64" s="68" t="s">
        <v>543</v>
      </c>
      <c r="K64" s="488"/>
    </row>
    <row r="65" spans="1:11" ht="12.75" customHeight="1">
      <c r="A65" s="47" t="s">
        <v>80</v>
      </c>
      <c r="B65" s="43"/>
      <c r="C65" s="88"/>
      <c r="D65" s="52"/>
      <c r="E65" s="90"/>
      <c r="F65" s="82" t="s">
        <v>602</v>
      </c>
      <c r="G65" s="61"/>
      <c r="H65" s="84"/>
      <c r="I65" s="61"/>
      <c r="J65" s="61"/>
      <c r="K65" s="488"/>
    </row>
    <row r="66" spans="1:11" ht="12.75" customHeight="1" thickBot="1">
      <c r="A66" s="48" t="s">
        <v>81</v>
      </c>
      <c r="B66" s="45"/>
      <c r="C66" s="92"/>
      <c r="D66" s="53"/>
      <c r="E66" s="124"/>
      <c r="F66" s="104"/>
      <c r="G66" s="78"/>
      <c r="H66" s="103"/>
      <c r="I66" s="78"/>
      <c r="J66" s="78"/>
      <c r="K66" s="489"/>
    </row>
    <row r="67" spans="1:11" ht="12.75" customHeight="1">
      <c r="A67" s="43"/>
      <c r="B67" s="43"/>
      <c r="C67" s="43"/>
      <c r="D67" s="43"/>
      <c r="E67" s="43"/>
      <c r="F67" s="43"/>
      <c r="G67" s="87"/>
      <c r="H67" s="87"/>
      <c r="I67" s="87"/>
      <c r="J67" s="87"/>
      <c r="K67" s="85"/>
    </row>
  </sheetData>
  <sheetProtection/>
  <mergeCells count="15">
    <mergeCell ref="K50:K55"/>
    <mergeCell ref="K56:K66"/>
    <mergeCell ref="K6:K14"/>
    <mergeCell ref="K15:K23"/>
    <mergeCell ref="K30:K38"/>
    <mergeCell ref="K44:K49"/>
    <mergeCell ref="A3:A5"/>
    <mergeCell ref="J4:K4"/>
    <mergeCell ref="B3:B5"/>
    <mergeCell ref="C3:C5"/>
    <mergeCell ref="D3:E3"/>
    <mergeCell ref="E4:E5"/>
    <mergeCell ref="F3:K3"/>
    <mergeCell ref="F4:F5"/>
    <mergeCell ref="G4:I4"/>
  </mergeCells>
  <conditionalFormatting sqref="B13:B16">
    <cfRule type="expression" priority="1" dxfId="0" stopIfTrue="1">
      <formula>$B$15="□選択"</formula>
    </cfRule>
  </conditionalFormatting>
  <conditionalFormatting sqref="B17:B43">
    <cfRule type="expression" priority="2" dxfId="0" stopIfTrue="1">
      <formula>$B$21="□選択"</formula>
    </cfRule>
  </conditionalFormatting>
  <printOptions horizontalCentered="1"/>
  <pageMargins left="0.3937007874015748" right="0.3937007874015748" top="0.7874015748031497" bottom="0.5905511811023623" header="0.5118110236220472" footer="0.1968503937007874"/>
  <pageSetup fitToHeight="10" orientation="portrait" paperSize="9" scale="90" r:id="rId1"/>
  <headerFooter alignWithMargins="0">
    <oddHeader>&amp;C&amp;"ＭＳ Ｐゴシック,太字"&amp;14施　工　状　況　報　告　書　【枠組壁工法住宅】－第1回目</oddHeader>
    <oddFooter>&amp;L&amp;"ＭＳ Ｐゴシック,標準"&amp;8改20150401&amp;C&amp;P&amp;R&amp;"ＭＳ Ｐゴシック,標準"&amp;8KK</oddFooter>
  </headerFooter>
  <rowBreaks count="1" manualBreakCount="1">
    <brk id="67" max="14" man="1"/>
  </rowBreaks>
</worksheet>
</file>

<file path=xl/worksheets/sheet4.xml><?xml version="1.0" encoding="utf-8"?>
<worksheet xmlns="http://schemas.openxmlformats.org/spreadsheetml/2006/main" xmlns:r="http://schemas.openxmlformats.org/officeDocument/2006/relationships">
  <dimension ref="A3:I44"/>
  <sheetViews>
    <sheetView view="pageBreakPreview" zoomScaleSheetLayoutView="100" zoomScalePageLayoutView="0" workbookViewId="0" topLeftCell="A1">
      <selection activeCell="C23" sqref="C23:I23"/>
    </sheetView>
  </sheetViews>
  <sheetFormatPr defaultColWidth="8.796875" defaultRowHeight="14.25"/>
  <cols>
    <col min="9" max="9" width="10.296875" style="0" customWidth="1"/>
    <col min="10" max="10" width="4.296875" style="0" customWidth="1"/>
  </cols>
  <sheetData>
    <row r="3" spans="1:9" ht="21" customHeight="1">
      <c r="A3" s="445" t="s">
        <v>27</v>
      </c>
      <c r="B3" s="445"/>
      <c r="C3" s="445"/>
      <c r="D3" s="445"/>
      <c r="E3" s="445"/>
      <c r="F3" s="445"/>
      <c r="G3" s="445"/>
      <c r="H3" s="445"/>
      <c r="I3" s="445"/>
    </row>
    <row r="4" spans="1:9" ht="31.5" customHeight="1">
      <c r="A4" s="445" t="s">
        <v>28</v>
      </c>
      <c r="B4" s="445"/>
      <c r="C4" s="445"/>
      <c r="D4" s="445"/>
      <c r="E4" s="445"/>
      <c r="F4" s="445"/>
      <c r="G4" s="445"/>
      <c r="H4" s="445"/>
      <c r="I4" s="445"/>
    </row>
    <row r="5" ht="17.25" customHeight="1"/>
    <row r="6" ht="17.25" customHeight="1"/>
    <row r="10" ht="12.75">
      <c r="A10" t="s">
        <v>29</v>
      </c>
    </row>
    <row r="14" spans="1:9" ht="18" customHeight="1">
      <c r="A14" s="446" t="s">
        <v>30</v>
      </c>
      <c r="B14" s="446"/>
      <c r="C14" s="446"/>
      <c r="D14" s="446"/>
      <c r="E14" s="446"/>
      <c r="F14" s="446"/>
      <c r="G14" s="446"/>
      <c r="H14" s="446"/>
      <c r="I14" s="446"/>
    </row>
    <row r="15" spans="1:9" ht="18" customHeight="1">
      <c r="A15" s="447" t="s">
        <v>31</v>
      </c>
      <c r="B15" s="447"/>
      <c r="C15" s="447"/>
      <c r="D15" s="447"/>
      <c r="E15" s="447"/>
      <c r="F15" s="447"/>
      <c r="G15" s="447"/>
      <c r="H15" s="447"/>
      <c r="I15" s="447"/>
    </row>
    <row r="22" ht="18" customHeight="1"/>
    <row r="23" spans="1:9" ht="21" customHeight="1">
      <c r="A23" s="448" t="s">
        <v>32</v>
      </c>
      <c r="B23" s="449"/>
      <c r="C23" s="452">
        <f>'等級及び申請者'!I5</f>
        <v>0</v>
      </c>
      <c r="D23" s="452"/>
      <c r="E23" s="452"/>
      <c r="F23" s="452"/>
      <c r="G23" s="452"/>
      <c r="H23" s="452"/>
      <c r="I23" s="453"/>
    </row>
    <row r="24" spans="1:9" ht="21" customHeight="1">
      <c r="A24" s="448" t="s">
        <v>33</v>
      </c>
      <c r="B24" s="449"/>
      <c r="C24" s="452">
        <f>'等級及び申請者'!I6</f>
        <v>0</v>
      </c>
      <c r="D24" s="452"/>
      <c r="E24" s="452"/>
      <c r="F24" s="452"/>
      <c r="G24" s="452"/>
      <c r="H24" s="452"/>
      <c r="I24" s="453"/>
    </row>
    <row r="25" spans="1:9" ht="21" customHeight="1">
      <c r="A25" s="450" t="s">
        <v>34</v>
      </c>
      <c r="B25" s="451"/>
      <c r="C25" s="455" t="s">
        <v>35</v>
      </c>
      <c r="D25" s="455"/>
      <c r="E25" s="458">
        <f>'等級及び申請者'!I7</f>
        <v>0</v>
      </c>
      <c r="F25" s="458"/>
      <c r="G25" s="458"/>
      <c r="H25" s="458"/>
      <c r="I25" s="459"/>
    </row>
    <row r="26" spans="1:9" ht="21" customHeight="1">
      <c r="A26" s="33"/>
      <c r="B26" s="35"/>
      <c r="C26" s="455" t="s">
        <v>36</v>
      </c>
      <c r="D26" s="455"/>
      <c r="E26" s="458">
        <f>'等級及び申請者'!I8</f>
        <v>0</v>
      </c>
      <c r="F26" s="458"/>
      <c r="G26" s="458"/>
      <c r="H26" s="458"/>
      <c r="I26" s="459"/>
    </row>
    <row r="27" spans="1:9" ht="21" customHeight="1">
      <c r="A27" s="33"/>
      <c r="B27" s="35"/>
      <c r="C27" s="39"/>
      <c r="D27" s="39"/>
      <c r="E27" s="458">
        <f>'等級及び申請者'!I9</f>
        <v>0</v>
      </c>
      <c r="F27" s="458"/>
      <c r="G27" s="458"/>
      <c r="H27" s="458"/>
      <c r="I27" s="459"/>
    </row>
    <row r="28" spans="1:9" ht="21" customHeight="1">
      <c r="A28" s="33"/>
      <c r="B28" s="35"/>
      <c r="C28" s="455" t="s">
        <v>37</v>
      </c>
      <c r="D28" s="455"/>
      <c r="E28" s="458">
        <f>'等級及び申請者'!I10</f>
        <v>0</v>
      </c>
      <c r="F28" s="458"/>
      <c r="G28" s="458"/>
      <c r="H28" s="458"/>
      <c r="I28" s="459"/>
    </row>
    <row r="29" spans="1:9" ht="21" customHeight="1">
      <c r="A29" s="34"/>
      <c r="B29" s="36"/>
      <c r="C29" s="454" t="s">
        <v>38</v>
      </c>
      <c r="D29" s="454"/>
      <c r="E29" s="456"/>
      <c r="F29" s="456"/>
      <c r="G29" s="456"/>
      <c r="H29" s="456"/>
      <c r="I29" s="457"/>
    </row>
    <row r="33" spans="1:9" ht="21" customHeight="1">
      <c r="A33" s="37"/>
      <c r="B33" s="460" t="s">
        <v>39</v>
      </c>
      <c r="C33" s="461"/>
      <c r="D33" s="460" t="s">
        <v>40</v>
      </c>
      <c r="E33" s="461"/>
      <c r="F33" s="460" t="s">
        <v>41</v>
      </c>
      <c r="G33" s="461"/>
      <c r="H33" s="464" t="s">
        <v>42</v>
      </c>
      <c r="I33" s="461"/>
    </row>
    <row r="34" spans="1:9" ht="21" customHeight="1">
      <c r="A34" s="37" t="s">
        <v>45</v>
      </c>
      <c r="B34" s="462" t="s">
        <v>46</v>
      </c>
      <c r="C34" s="463"/>
      <c r="D34" s="460"/>
      <c r="E34" s="461"/>
      <c r="F34" s="460"/>
      <c r="G34" s="461"/>
      <c r="H34" s="460"/>
      <c r="I34" s="461"/>
    </row>
    <row r="35" ht="16.5" customHeight="1"/>
    <row r="36" ht="13.5" customHeight="1"/>
    <row r="37" ht="13.5" customHeight="1">
      <c r="A37" s="32" t="s">
        <v>51</v>
      </c>
    </row>
    <row r="38" ht="16.5" customHeight="1">
      <c r="A38" s="32" t="s">
        <v>52</v>
      </c>
    </row>
    <row r="39" ht="16.5" customHeight="1">
      <c r="A39" s="32" t="s">
        <v>53</v>
      </c>
    </row>
    <row r="40" ht="16.5" customHeight="1">
      <c r="A40" s="32" t="s">
        <v>54</v>
      </c>
    </row>
    <row r="41" ht="16.5" customHeight="1">
      <c r="A41" s="32" t="s">
        <v>55</v>
      </c>
    </row>
    <row r="42" ht="16.5" customHeight="1">
      <c r="A42" s="32" t="s">
        <v>56</v>
      </c>
    </row>
    <row r="43" ht="12.75">
      <c r="A43" s="32" t="s">
        <v>531</v>
      </c>
    </row>
    <row r="44" ht="12.75">
      <c r="A44" s="32" t="s">
        <v>532</v>
      </c>
    </row>
  </sheetData>
  <sheetProtection/>
  <mergeCells count="26">
    <mergeCell ref="A23:B23"/>
    <mergeCell ref="A25:B25"/>
    <mergeCell ref="A24:B24"/>
    <mergeCell ref="C23:I23"/>
    <mergeCell ref="C24:I24"/>
    <mergeCell ref="A3:I3"/>
    <mergeCell ref="A4:I4"/>
    <mergeCell ref="A14:I14"/>
    <mergeCell ref="A15:I15"/>
    <mergeCell ref="E29:I29"/>
    <mergeCell ref="E28:I28"/>
    <mergeCell ref="E26:I26"/>
    <mergeCell ref="E25:I25"/>
    <mergeCell ref="E27:I27"/>
    <mergeCell ref="C29:D29"/>
    <mergeCell ref="C28:D28"/>
    <mergeCell ref="C26:D26"/>
    <mergeCell ref="C25:D25"/>
    <mergeCell ref="H33:I33"/>
    <mergeCell ref="F33:G33"/>
    <mergeCell ref="D33:E33"/>
    <mergeCell ref="B33:C33"/>
    <mergeCell ref="B34:C34"/>
    <mergeCell ref="D34:E34"/>
    <mergeCell ref="F34:G34"/>
    <mergeCell ref="H34:I34"/>
  </mergeCells>
  <printOptions/>
  <pageMargins left="0.984251968503937" right="0.1968503937007874" top="0.984251968503937" bottom="0.98425196850393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K155"/>
  <sheetViews>
    <sheetView view="pageBreakPreview" zoomScaleSheetLayoutView="100" zoomScalePageLayoutView="0" workbookViewId="0" topLeftCell="A1">
      <selection activeCell="A3" sqref="A3:A5"/>
    </sheetView>
  </sheetViews>
  <sheetFormatPr defaultColWidth="3.19921875" defaultRowHeight="12.75" customHeight="1"/>
  <cols>
    <col min="1" max="1" width="3.19921875" style="32" customWidth="1"/>
    <col min="2" max="2" width="10" style="32" customWidth="1"/>
    <col min="3" max="3" width="10.69921875" style="32" customWidth="1"/>
    <col min="4" max="4" width="5" style="32" customWidth="1"/>
    <col min="5" max="5" width="20" style="32" customWidth="1"/>
    <col min="6" max="6" width="23.796875" style="32" customWidth="1"/>
    <col min="7" max="9" width="3.19921875" style="42" customWidth="1"/>
    <col min="10" max="10" width="13.796875" style="42" customWidth="1"/>
    <col min="11" max="11" width="3.19921875" style="42" customWidth="1"/>
    <col min="12" max="16384" width="3.19921875" style="32" customWidth="1"/>
  </cols>
  <sheetData>
    <row r="1" ht="12.75" customHeight="1">
      <c r="K1" s="66" t="s">
        <v>58</v>
      </c>
    </row>
    <row r="2" ht="12.75" customHeight="1" thickBot="1">
      <c r="K2" s="136" t="s">
        <v>611</v>
      </c>
    </row>
    <row r="3" spans="1:11" ht="12" customHeight="1">
      <c r="A3" s="465"/>
      <c r="B3" s="470" t="s">
        <v>291</v>
      </c>
      <c r="C3" s="473" t="s">
        <v>292</v>
      </c>
      <c r="D3" s="476" t="s">
        <v>632</v>
      </c>
      <c r="E3" s="477"/>
      <c r="F3" s="476" t="s">
        <v>633</v>
      </c>
      <c r="G3" s="477"/>
      <c r="H3" s="477"/>
      <c r="I3" s="477"/>
      <c r="J3" s="477"/>
      <c r="K3" s="480"/>
    </row>
    <row r="4" spans="1:11" ht="12" customHeight="1">
      <c r="A4" s="466"/>
      <c r="B4" s="471"/>
      <c r="C4" s="474"/>
      <c r="D4" s="159" t="s">
        <v>293</v>
      </c>
      <c r="E4" s="478" t="s">
        <v>294</v>
      </c>
      <c r="F4" s="481" t="s">
        <v>295</v>
      </c>
      <c r="G4" s="483" t="s">
        <v>296</v>
      </c>
      <c r="H4" s="464"/>
      <c r="I4" s="464"/>
      <c r="J4" s="468" t="s">
        <v>595</v>
      </c>
      <c r="K4" s="469"/>
    </row>
    <row r="5" spans="1:11" ht="12" customHeight="1" thickBot="1">
      <c r="A5" s="467"/>
      <c r="B5" s="472"/>
      <c r="C5" s="475"/>
      <c r="D5" s="160" t="s">
        <v>297</v>
      </c>
      <c r="E5" s="479"/>
      <c r="F5" s="482"/>
      <c r="G5" s="161" t="s">
        <v>489</v>
      </c>
      <c r="H5" s="164" t="s">
        <v>490</v>
      </c>
      <c r="I5" s="162" t="s">
        <v>491</v>
      </c>
      <c r="J5" s="163"/>
      <c r="K5" s="335"/>
    </row>
    <row r="6" spans="1:11" ht="13.5" customHeight="1">
      <c r="A6" s="237" t="s">
        <v>298</v>
      </c>
      <c r="B6" s="231" t="s">
        <v>299</v>
      </c>
      <c r="C6" s="230" t="s">
        <v>300</v>
      </c>
      <c r="D6" s="228" t="s">
        <v>301</v>
      </c>
      <c r="E6" s="167" t="s">
        <v>492</v>
      </c>
      <c r="F6" s="169" t="s">
        <v>372</v>
      </c>
      <c r="G6" s="168" t="s">
        <v>493</v>
      </c>
      <c r="H6" s="168"/>
      <c r="I6" s="168" t="s">
        <v>302</v>
      </c>
      <c r="J6" s="68" t="s">
        <v>543</v>
      </c>
      <c r="K6" s="487" t="s">
        <v>613</v>
      </c>
    </row>
    <row r="7" spans="1:11" ht="13.5" customHeight="1">
      <c r="A7" s="238" t="s">
        <v>303</v>
      </c>
      <c r="B7" s="232" t="str">
        <f>'等級及び申請者'!$F$5</f>
        <v>等級3</v>
      </c>
      <c r="C7" s="170"/>
      <c r="D7" s="171"/>
      <c r="E7" s="172"/>
      <c r="F7" s="174"/>
      <c r="G7" s="173"/>
      <c r="H7" s="173"/>
      <c r="I7" s="173"/>
      <c r="J7" s="62"/>
      <c r="K7" s="488"/>
    </row>
    <row r="8" spans="1:11" ht="13.5" customHeight="1">
      <c r="A8" s="238" t="s">
        <v>304</v>
      </c>
      <c r="B8" s="219"/>
      <c r="C8" s="170"/>
      <c r="D8" s="171"/>
      <c r="E8" s="176"/>
      <c r="F8" s="178"/>
      <c r="G8" s="177"/>
      <c r="H8" s="177"/>
      <c r="I8" s="177"/>
      <c r="J8" s="101"/>
      <c r="K8" s="488"/>
    </row>
    <row r="9" spans="1:11" ht="13.5" customHeight="1">
      <c r="A9" s="238" t="s">
        <v>305</v>
      </c>
      <c r="B9" s="233" t="s">
        <v>306</v>
      </c>
      <c r="C9" s="170"/>
      <c r="D9" s="171"/>
      <c r="E9" s="167" t="s">
        <v>72</v>
      </c>
      <c r="F9" s="169" t="s">
        <v>373</v>
      </c>
      <c r="G9" s="168" t="s">
        <v>371</v>
      </c>
      <c r="H9" s="168"/>
      <c r="I9" s="168" t="s">
        <v>72</v>
      </c>
      <c r="J9" s="95" t="s">
        <v>543</v>
      </c>
      <c r="K9" s="488"/>
    </row>
    <row r="10" spans="1:11" ht="13.5" customHeight="1">
      <c r="A10" s="238" t="s">
        <v>308</v>
      </c>
      <c r="B10" s="229" t="s">
        <v>309</v>
      </c>
      <c r="C10" s="170"/>
      <c r="D10" s="171"/>
      <c r="E10" s="172"/>
      <c r="F10" s="174" t="s">
        <v>310</v>
      </c>
      <c r="G10" s="173"/>
      <c r="H10" s="173"/>
      <c r="I10" s="173"/>
      <c r="J10" s="61"/>
      <c r="K10" s="488"/>
    </row>
    <row r="11" spans="1:11" ht="13.5" customHeight="1">
      <c r="A11" s="238" t="s">
        <v>494</v>
      </c>
      <c r="B11" s="234" t="s">
        <v>312</v>
      </c>
      <c r="C11" s="170"/>
      <c r="D11" s="171"/>
      <c r="E11" s="179"/>
      <c r="F11" s="181"/>
      <c r="G11" s="180"/>
      <c r="H11" s="180"/>
      <c r="I11" s="180"/>
      <c r="J11" s="72"/>
      <c r="K11" s="488"/>
    </row>
    <row r="12" spans="1:11" ht="13.5" customHeight="1">
      <c r="A12" s="238" t="s">
        <v>313</v>
      </c>
      <c r="B12" s="235"/>
      <c r="C12" s="170"/>
      <c r="D12" s="171"/>
      <c r="E12" s="182" t="s">
        <v>72</v>
      </c>
      <c r="F12" s="184" t="s">
        <v>374</v>
      </c>
      <c r="G12" s="183" t="s">
        <v>495</v>
      </c>
      <c r="H12" s="183" t="s">
        <v>315</v>
      </c>
      <c r="I12" s="183" t="s">
        <v>72</v>
      </c>
      <c r="J12" s="68" t="s">
        <v>543</v>
      </c>
      <c r="K12" s="488"/>
    </row>
    <row r="13" spans="1:11" ht="13.5" customHeight="1">
      <c r="A13" s="238" t="s">
        <v>496</v>
      </c>
      <c r="B13" s="438" t="s">
        <v>682</v>
      </c>
      <c r="C13" s="170"/>
      <c r="D13" s="171"/>
      <c r="E13" s="172"/>
      <c r="F13" s="174"/>
      <c r="G13" s="173"/>
      <c r="H13" s="173"/>
      <c r="I13" s="173"/>
      <c r="J13" s="62"/>
      <c r="K13" s="488"/>
    </row>
    <row r="14" spans="1:11" ht="13.5" customHeight="1">
      <c r="A14" s="238" t="s">
        <v>497</v>
      </c>
      <c r="B14" s="129" t="str">
        <f>'等級及び申請者'!$F$10</f>
        <v>-</v>
      </c>
      <c r="C14" s="170"/>
      <c r="D14" s="171"/>
      <c r="E14" s="176"/>
      <c r="F14" s="178"/>
      <c r="G14" s="177"/>
      <c r="H14" s="177"/>
      <c r="I14" s="177"/>
      <c r="J14" s="72"/>
      <c r="K14" s="488"/>
    </row>
    <row r="15" spans="1:11" ht="13.5" customHeight="1">
      <c r="A15" s="238" t="s">
        <v>498</v>
      </c>
      <c r="B15" s="141" t="str">
        <f>IF('等級及び申請者'!E9="否選択","□選択","■選択")</f>
        <v>□選択</v>
      </c>
      <c r="C15" s="170"/>
      <c r="D15" s="171"/>
      <c r="E15" s="167" t="s">
        <v>72</v>
      </c>
      <c r="F15" s="169" t="s">
        <v>375</v>
      </c>
      <c r="G15" s="168" t="s">
        <v>500</v>
      </c>
      <c r="H15" s="168"/>
      <c r="I15" s="168" t="s">
        <v>72</v>
      </c>
      <c r="J15" s="68" t="s">
        <v>543</v>
      </c>
      <c r="K15" s="335"/>
    </row>
    <row r="16" spans="1:11" ht="13.5" customHeight="1">
      <c r="A16" s="238" t="s">
        <v>501</v>
      </c>
      <c r="B16" s="236"/>
      <c r="C16" s="170"/>
      <c r="D16" s="171"/>
      <c r="E16" s="172"/>
      <c r="F16" s="174"/>
      <c r="G16" s="173"/>
      <c r="H16" s="173"/>
      <c r="I16" s="173"/>
      <c r="J16" s="61"/>
      <c r="K16" s="335"/>
    </row>
    <row r="17" spans="1:11" ht="13.5" customHeight="1">
      <c r="A17" s="238"/>
      <c r="B17" s="65" t="s">
        <v>247</v>
      </c>
      <c r="C17" s="170"/>
      <c r="D17" s="171"/>
      <c r="E17" s="179"/>
      <c r="F17" s="181"/>
      <c r="G17" s="180"/>
      <c r="H17" s="180"/>
      <c r="I17" s="180"/>
      <c r="J17" s="72"/>
      <c r="K17" s="335"/>
    </row>
    <row r="18" spans="1:11" ht="13.5" customHeight="1">
      <c r="A18" s="238"/>
      <c r="B18" s="129" t="str">
        <f>IF('等級及び申請者'!$E$12&lt;3,'等級及び申請者'!$F$12,"　")</f>
        <v>　</v>
      </c>
      <c r="C18" s="170"/>
      <c r="D18" s="171"/>
      <c r="E18" s="182" t="s">
        <v>72</v>
      </c>
      <c r="F18" s="184" t="s">
        <v>376</v>
      </c>
      <c r="G18" s="183" t="s">
        <v>502</v>
      </c>
      <c r="H18" s="183" t="s">
        <v>320</v>
      </c>
      <c r="I18" s="183" t="s">
        <v>72</v>
      </c>
      <c r="J18" s="68" t="s">
        <v>543</v>
      </c>
      <c r="K18" s="335"/>
    </row>
    <row r="19" spans="1:11" ht="13.5" customHeight="1">
      <c r="A19" s="238"/>
      <c r="B19" s="439" t="str">
        <f>IF($B$18="　","■該当なし","□該当なし")</f>
        <v>■該当なし</v>
      </c>
      <c r="C19" s="170"/>
      <c r="D19" s="171"/>
      <c r="E19" s="172"/>
      <c r="F19" s="174"/>
      <c r="G19" s="173"/>
      <c r="H19" s="173"/>
      <c r="I19" s="173"/>
      <c r="J19" s="61"/>
      <c r="K19" s="335"/>
    </row>
    <row r="20" spans="1:11" ht="13.5" customHeight="1">
      <c r="A20" s="238"/>
      <c r="B20" s="185"/>
      <c r="C20" s="170"/>
      <c r="D20" s="171"/>
      <c r="E20" s="179"/>
      <c r="F20" s="181"/>
      <c r="G20" s="180"/>
      <c r="H20" s="180"/>
      <c r="I20" s="180"/>
      <c r="J20" s="72"/>
      <c r="K20" s="340"/>
    </row>
    <row r="21" spans="1:11" ht="13.5" customHeight="1">
      <c r="A21" s="238"/>
      <c r="B21" s="185" t="str">
        <f>IF('等級及び申請者'!E11="否選択","□選択","■選択")</f>
        <v>□選択</v>
      </c>
      <c r="C21" s="165" t="s">
        <v>321</v>
      </c>
      <c r="D21" s="166" t="s">
        <v>301</v>
      </c>
      <c r="E21" s="182" t="s">
        <v>72</v>
      </c>
      <c r="F21" s="184" t="s">
        <v>379</v>
      </c>
      <c r="G21" s="183" t="s">
        <v>499</v>
      </c>
      <c r="H21" s="183" t="s">
        <v>499</v>
      </c>
      <c r="I21" s="183" t="s">
        <v>72</v>
      </c>
      <c r="J21" s="68" t="s">
        <v>543</v>
      </c>
      <c r="K21" s="491" t="s">
        <v>610</v>
      </c>
    </row>
    <row r="22" spans="1:11" ht="13.5" customHeight="1">
      <c r="A22" s="238"/>
      <c r="B22" s="186"/>
      <c r="C22" s="493" t="s">
        <v>683</v>
      </c>
      <c r="D22" s="171"/>
      <c r="E22" s="172"/>
      <c r="F22" s="174"/>
      <c r="G22" s="173"/>
      <c r="H22" s="173"/>
      <c r="I22" s="173"/>
      <c r="J22" s="173"/>
      <c r="K22" s="488"/>
    </row>
    <row r="23" spans="1:11" ht="13.5" customHeight="1">
      <c r="A23" s="238"/>
      <c r="B23" s="186"/>
      <c r="C23" s="493"/>
      <c r="D23" s="171"/>
      <c r="E23" s="176"/>
      <c r="F23" s="178"/>
      <c r="G23" s="177"/>
      <c r="H23" s="177"/>
      <c r="I23" s="177"/>
      <c r="J23" s="180"/>
      <c r="K23" s="488"/>
    </row>
    <row r="24" spans="1:11" ht="13.5" customHeight="1">
      <c r="A24" s="238"/>
      <c r="B24" s="186"/>
      <c r="C24" s="170"/>
      <c r="D24" s="171"/>
      <c r="E24" s="167" t="s">
        <v>72</v>
      </c>
      <c r="F24" s="169" t="s">
        <v>380</v>
      </c>
      <c r="G24" s="168" t="s">
        <v>499</v>
      </c>
      <c r="H24" s="168" t="s">
        <v>499</v>
      </c>
      <c r="I24" s="168" t="s">
        <v>72</v>
      </c>
      <c r="J24" s="68" t="s">
        <v>543</v>
      </c>
      <c r="K24" s="488"/>
    </row>
    <row r="25" spans="1:11" ht="13.5" customHeight="1">
      <c r="A25" s="238"/>
      <c r="B25" s="186"/>
      <c r="C25" s="170"/>
      <c r="D25" s="171"/>
      <c r="E25" s="172"/>
      <c r="F25" s="174"/>
      <c r="G25" s="173"/>
      <c r="H25" s="173"/>
      <c r="I25" s="173"/>
      <c r="J25" s="173"/>
      <c r="K25" s="488"/>
    </row>
    <row r="26" spans="1:11" ht="13.5" customHeight="1">
      <c r="A26" s="238"/>
      <c r="B26" s="186"/>
      <c r="C26" s="170"/>
      <c r="D26" s="171"/>
      <c r="E26" s="179"/>
      <c r="F26" s="181"/>
      <c r="G26" s="180"/>
      <c r="H26" s="180"/>
      <c r="I26" s="180"/>
      <c r="J26" s="180"/>
      <c r="K26" s="488"/>
    </row>
    <row r="27" spans="1:11" ht="13.5" customHeight="1">
      <c r="A27" s="238"/>
      <c r="B27" s="186"/>
      <c r="C27" s="170"/>
      <c r="D27" s="171"/>
      <c r="E27" s="175" t="s">
        <v>72</v>
      </c>
      <c r="F27" s="184" t="s">
        <v>381</v>
      </c>
      <c r="G27" s="183" t="s">
        <v>504</v>
      </c>
      <c r="H27" s="183" t="s">
        <v>504</v>
      </c>
      <c r="I27" s="183" t="s">
        <v>326</v>
      </c>
      <c r="J27" s="68" t="s">
        <v>543</v>
      </c>
      <c r="K27" s="488"/>
    </row>
    <row r="28" spans="1:11" ht="13.5" customHeight="1">
      <c r="A28" s="238"/>
      <c r="B28" s="186"/>
      <c r="C28" s="170"/>
      <c r="D28" s="171"/>
      <c r="E28" s="172"/>
      <c r="F28" s="174"/>
      <c r="G28" s="173"/>
      <c r="H28" s="173"/>
      <c r="I28" s="173"/>
      <c r="J28" s="173"/>
      <c r="K28" s="488"/>
    </row>
    <row r="29" spans="1:11" ht="13.5" customHeight="1">
      <c r="A29" s="238"/>
      <c r="B29" s="186"/>
      <c r="C29" s="170"/>
      <c r="D29" s="171"/>
      <c r="E29" s="175"/>
      <c r="F29" s="178"/>
      <c r="G29" s="177"/>
      <c r="H29" s="177"/>
      <c r="I29" s="177"/>
      <c r="J29" s="180"/>
      <c r="K29" s="488"/>
    </row>
    <row r="30" spans="1:11" ht="13.5" customHeight="1">
      <c r="A30" s="238"/>
      <c r="B30" s="219"/>
      <c r="C30" s="170"/>
      <c r="D30" s="171"/>
      <c r="E30" s="167" t="s">
        <v>72</v>
      </c>
      <c r="F30" s="169" t="s">
        <v>382</v>
      </c>
      <c r="G30" s="168" t="s">
        <v>371</v>
      </c>
      <c r="H30" s="168" t="s">
        <v>371</v>
      </c>
      <c r="I30" s="168" t="s">
        <v>72</v>
      </c>
      <c r="J30" s="68" t="s">
        <v>543</v>
      </c>
      <c r="K30" s="335"/>
    </row>
    <row r="31" spans="1:11" ht="13.5" customHeight="1">
      <c r="A31" s="238"/>
      <c r="B31" s="219"/>
      <c r="C31" s="170"/>
      <c r="D31" s="171"/>
      <c r="E31" s="172"/>
      <c r="F31" s="174"/>
      <c r="G31" s="173"/>
      <c r="H31" s="173"/>
      <c r="I31" s="173"/>
      <c r="J31" s="173"/>
      <c r="K31" s="335"/>
    </row>
    <row r="32" spans="1:11" ht="13.5" customHeight="1">
      <c r="A32" s="238"/>
      <c r="B32" s="219"/>
      <c r="C32" s="170"/>
      <c r="D32" s="171"/>
      <c r="E32" s="179"/>
      <c r="F32" s="181"/>
      <c r="G32" s="180"/>
      <c r="H32" s="180"/>
      <c r="I32" s="180"/>
      <c r="J32" s="180"/>
      <c r="K32" s="335"/>
    </row>
    <row r="33" spans="1:11" ht="13.5" customHeight="1">
      <c r="A33" s="238"/>
      <c r="B33" s="219"/>
      <c r="C33" s="170"/>
      <c r="D33" s="171"/>
      <c r="E33" s="182" t="s">
        <v>72</v>
      </c>
      <c r="F33" s="184" t="s">
        <v>383</v>
      </c>
      <c r="G33" s="183" t="s">
        <v>502</v>
      </c>
      <c r="H33" s="183" t="s">
        <v>502</v>
      </c>
      <c r="I33" s="183" t="s">
        <v>320</v>
      </c>
      <c r="J33" s="68" t="s">
        <v>543</v>
      </c>
      <c r="K33" s="335"/>
    </row>
    <row r="34" spans="1:11" ht="13.5" customHeight="1">
      <c r="A34" s="238"/>
      <c r="B34" s="219"/>
      <c r="C34" s="170"/>
      <c r="D34" s="171"/>
      <c r="E34" s="172"/>
      <c r="F34" s="178" t="s">
        <v>505</v>
      </c>
      <c r="G34" s="173"/>
      <c r="H34" s="173"/>
      <c r="I34" s="173"/>
      <c r="J34" s="173"/>
      <c r="K34" s="335"/>
    </row>
    <row r="35" spans="1:11" ht="13.5" customHeight="1">
      <c r="A35" s="238"/>
      <c r="B35" s="219"/>
      <c r="C35" s="170"/>
      <c r="D35" s="171"/>
      <c r="E35" s="176"/>
      <c r="F35" s="178"/>
      <c r="G35" s="177"/>
      <c r="H35" s="177"/>
      <c r="I35" s="177"/>
      <c r="J35" s="180"/>
      <c r="K35" s="335"/>
    </row>
    <row r="36" spans="1:11" ht="13.5" customHeight="1">
      <c r="A36" s="238"/>
      <c r="B36" s="219"/>
      <c r="C36" s="170"/>
      <c r="D36" s="171"/>
      <c r="E36" s="167" t="s">
        <v>72</v>
      </c>
      <c r="F36" s="169" t="s">
        <v>384</v>
      </c>
      <c r="G36" s="168" t="s">
        <v>506</v>
      </c>
      <c r="H36" s="168"/>
      <c r="I36" s="168" t="s">
        <v>72</v>
      </c>
      <c r="J36" s="68" t="s">
        <v>543</v>
      </c>
      <c r="K36" s="335"/>
    </row>
    <row r="37" spans="1:11" ht="13.5" customHeight="1">
      <c r="A37" s="238"/>
      <c r="B37" s="219"/>
      <c r="C37" s="170"/>
      <c r="D37" s="171"/>
      <c r="E37" s="176"/>
      <c r="F37" s="178"/>
      <c r="G37" s="177"/>
      <c r="H37" s="177"/>
      <c r="I37" s="177"/>
      <c r="J37" s="177"/>
      <c r="K37" s="335"/>
    </row>
    <row r="38" spans="1:11" ht="13.5" customHeight="1">
      <c r="A38" s="238"/>
      <c r="B38" s="219"/>
      <c r="C38" s="170"/>
      <c r="D38" s="171"/>
      <c r="E38" s="179"/>
      <c r="F38" s="181"/>
      <c r="G38" s="180"/>
      <c r="H38" s="180"/>
      <c r="I38" s="180"/>
      <c r="J38" s="180"/>
      <c r="K38" s="340"/>
    </row>
    <row r="39" spans="1:11" ht="13.5" customHeight="1">
      <c r="A39" s="238"/>
      <c r="B39" s="219"/>
      <c r="C39" s="346" t="s">
        <v>507</v>
      </c>
      <c r="D39" s="347" t="s">
        <v>301</v>
      </c>
      <c r="E39" s="348" t="s">
        <v>72</v>
      </c>
      <c r="F39" s="351" t="s">
        <v>322</v>
      </c>
      <c r="G39" s="350" t="s">
        <v>323</v>
      </c>
      <c r="H39" s="350" t="s">
        <v>323</v>
      </c>
      <c r="I39" s="350" t="s">
        <v>72</v>
      </c>
      <c r="J39" s="352" t="s">
        <v>543</v>
      </c>
      <c r="K39" s="491" t="s">
        <v>610</v>
      </c>
    </row>
    <row r="40" spans="1:11" ht="13.5" customHeight="1">
      <c r="A40" s="238"/>
      <c r="B40" s="219"/>
      <c r="C40" s="494" t="s">
        <v>508</v>
      </c>
      <c r="D40" s="353"/>
      <c r="E40" s="348"/>
      <c r="F40" s="354"/>
      <c r="G40" s="349"/>
      <c r="H40" s="349"/>
      <c r="I40" s="349"/>
      <c r="J40" s="349"/>
      <c r="K40" s="488"/>
    </row>
    <row r="41" spans="1:11" ht="13.5" customHeight="1">
      <c r="A41" s="238"/>
      <c r="B41" s="219"/>
      <c r="C41" s="494"/>
      <c r="D41" s="353"/>
      <c r="E41" s="355"/>
      <c r="F41" s="357"/>
      <c r="G41" s="356"/>
      <c r="H41" s="356"/>
      <c r="I41" s="358"/>
      <c r="J41" s="358"/>
      <c r="K41" s="488"/>
    </row>
    <row r="42" spans="1:11" ht="13.5" customHeight="1">
      <c r="A42" s="238"/>
      <c r="B42" s="219"/>
      <c r="C42" s="494"/>
      <c r="D42" s="353"/>
      <c r="E42" s="359" t="s">
        <v>72</v>
      </c>
      <c r="F42" s="361" t="s">
        <v>324</v>
      </c>
      <c r="G42" s="360" t="s">
        <v>323</v>
      </c>
      <c r="H42" s="360" t="s">
        <v>323</v>
      </c>
      <c r="I42" s="350" t="s">
        <v>72</v>
      </c>
      <c r="J42" s="352" t="s">
        <v>543</v>
      </c>
      <c r="K42" s="488"/>
    </row>
    <row r="43" spans="1:11" ht="13.5" customHeight="1">
      <c r="A43" s="238"/>
      <c r="B43" s="219"/>
      <c r="C43" s="362"/>
      <c r="D43" s="353"/>
      <c r="E43" s="363"/>
      <c r="F43" s="364"/>
      <c r="G43" s="358"/>
      <c r="H43" s="358"/>
      <c r="I43" s="358"/>
      <c r="J43" s="358"/>
      <c r="K43" s="488"/>
    </row>
    <row r="44" spans="1:11" ht="13.5" customHeight="1">
      <c r="A44" s="238"/>
      <c r="B44" s="219"/>
      <c r="C44" s="362"/>
      <c r="D44" s="353"/>
      <c r="E44" s="365" t="s">
        <v>72</v>
      </c>
      <c r="F44" s="366" t="s">
        <v>331</v>
      </c>
      <c r="G44" s="350" t="s">
        <v>332</v>
      </c>
      <c r="H44" s="350"/>
      <c r="I44" s="350" t="s">
        <v>72</v>
      </c>
      <c r="J44" s="352" t="s">
        <v>543</v>
      </c>
      <c r="K44" s="488"/>
    </row>
    <row r="45" spans="1:11" ht="13.5" customHeight="1">
      <c r="A45" s="238"/>
      <c r="B45" s="219"/>
      <c r="C45" s="362"/>
      <c r="D45" s="353"/>
      <c r="E45" s="367"/>
      <c r="F45" s="369"/>
      <c r="G45" s="370"/>
      <c r="H45" s="356"/>
      <c r="I45" s="358"/>
      <c r="J45" s="358"/>
      <c r="K45" s="488"/>
    </row>
    <row r="46" spans="1:11" ht="13.5" customHeight="1">
      <c r="A46" s="238"/>
      <c r="B46" s="219"/>
      <c r="C46" s="362"/>
      <c r="D46" s="353"/>
      <c r="E46" s="359" t="s">
        <v>72</v>
      </c>
      <c r="F46" s="361" t="s">
        <v>333</v>
      </c>
      <c r="G46" s="360" t="s">
        <v>315</v>
      </c>
      <c r="H46" s="360" t="s">
        <v>315</v>
      </c>
      <c r="I46" s="350" t="s">
        <v>72</v>
      </c>
      <c r="J46" s="352" t="s">
        <v>543</v>
      </c>
      <c r="K46" s="488"/>
    </row>
    <row r="47" spans="1:11" ht="13.5" customHeight="1">
      <c r="A47" s="238"/>
      <c r="B47" s="219"/>
      <c r="C47" s="362"/>
      <c r="D47" s="353"/>
      <c r="E47" s="355"/>
      <c r="F47" s="371"/>
      <c r="G47" s="368"/>
      <c r="H47" s="368"/>
      <c r="I47" s="368"/>
      <c r="J47" s="358"/>
      <c r="K47" s="488"/>
    </row>
    <row r="48" spans="1:11" ht="13.5" customHeight="1">
      <c r="A48" s="238"/>
      <c r="B48" s="219"/>
      <c r="C48" s="362"/>
      <c r="D48" s="353"/>
      <c r="E48" s="359" t="s">
        <v>72</v>
      </c>
      <c r="F48" s="361" t="s">
        <v>334</v>
      </c>
      <c r="G48" s="360" t="s">
        <v>330</v>
      </c>
      <c r="H48" s="360"/>
      <c r="I48" s="360" t="s">
        <v>72</v>
      </c>
      <c r="J48" s="352" t="s">
        <v>543</v>
      </c>
      <c r="K48" s="488"/>
    </row>
    <row r="49" spans="1:11" ht="13.5" customHeight="1">
      <c r="A49" s="238"/>
      <c r="B49" s="219"/>
      <c r="C49" s="382"/>
      <c r="D49" s="383"/>
      <c r="E49" s="363"/>
      <c r="F49" s="364"/>
      <c r="G49" s="358"/>
      <c r="H49" s="358"/>
      <c r="I49" s="358"/>
      <c r="J49" s="358"/>
      <c r="K49" s="490"/>
    </row>
    <row r="50" spans="1:11" ht="13.5" customHeight="1">
      <c r="A50" s="238"/>
      <c r="B50" s="219"/>
      <c r="C50" s="362" t="s">
        <v>338</v>
      </c>
      <c r="D50" s="353" t="s">
        <v>301</v>
      </c>
      <c r="E50" s="365" t="s">
        <v>72</v>
      </c>
      <c r="F50" s="351" t="s">
        <v>339</v>
      </c>
      <c r="G50" s="350" t="s">
        <v>340</v>
      </c>
      <c r="H50" s="350" t="s">
        <v>340</v>
      </c>
      <c r="I50" s="350" t="s">
        <v>72</v>
      </c>
      <c r="J50" s="352" t="s">
        <v>543</v>
      </c>
      <c r="K50" s="491" t="s">
        <v>610</v>
      </c>
    </row>
    <row r="51" spans="1:11" ht="13.5" customHeight="1">
      <c r="A51" s="238"/>
      <c r="B51" s="219"/>
      <c r="C51" s="376"/>
      <c r="D51" s="353"/>
      <c r="E51" s="348"/>
      <c r="F51" s="377"/>
      <c r="G51" s="378"/>
      <c r="H51" s="349"/>
      <c r="I51" s="349"/>
      <c r="J51" s="349"/>
      <c r="K51" s="488"/>
    </row>
    <row r="52" spans="1:11" ht="13.5" customHeight="1">
      <c r="A52" s="238"/>
      <c r="B52" s="219"/>
      <c r="C52" s="376"/>
      <c r="D52" s="353"/>
      <c r="E52" s="355"/>
      <c r="F52" s="369"/>
      <c r="G52" s="370"/>
      <c r="H52" s="356"/>
      <c r="I52" s="358"/>
      <c r="J52" s="358"/>
      <c r="K52" s="488"/>
    </row>
    <row r="53" spans="1:11" ht="13.5" customHeight="1">
      <c r="A53" s="238"/>
      <c r="B53" s="219"/>
      <c r="C53" s="362"/>
      <c r="D53" s="353"/>
      <c r="E53" s="359" t="s">
        <v>72</v>
      </c>
      <c r="F53" s="361" t="s">
        <v>341</v>
      </c>
      <c r="G53" s="360" t="s">
        <v>340</v>
      </c>
      <c r="H53" s="360" t="s">
        <v>340</v>
      </c>
      <c r="I53" s="350" t="s">
        <v>72</v>
      </c>
      <c r="J53" s="352" t="s">
        <v>543</v>
      </c>
      <c r="K53" s="488"/>
    </row>
    <row r="54" spans="1:11" ht="13.5" customHeight="1">
      <c r="A54" s="238"/>
      <c r="B54" s="219"/>
      <c r="C54" s="362"/>
      <c r="D54" s="353"/>
      <c r="E54" s="365"/>
      <c r="F54" s="351"/>
      <c r="G54" s="350"/>
      <c r="H54" s="350"/>
      <c r="I54" s="350"/>
      <c r="J54" s="350"/>
      <c r="K54" s="488"/>
    </row>
    <row r="55" spans="1:11" ht="13.5" customHeight="1">
      <c r="A55" s="238"/>
      <c r="B55" s="219"/>
      <c r="C55" s="362"/>
      <c r="D55" s="353"/>
      <c r="E55" s="363"/>
      <c r="F55" s="364"/>
      <c r="G55" s="358"/>
      <c r="H55" s="358"/>
      <c r="I55" s="358"/>
      <c r="J55" s="358"/>
      <c r="K55" s="488"/>
    </row>
    <row r="56" spans="1:11" ht="13.5" customHeight="1">
      <c r="A56" s="238"/>
      <c r="B56" s="219"/>
      <c r="C56" s="362"/>
      <c r="D56" s="353"/>
      <c r="E56" s="359" t="s">
        <v>72</v>
      </c>
      <c r="F56" s="361" t="s">
        <v>325</v>
      </c>
      <c r="G56" s="360" t="s">
        <v>326</v>
      </c>
      <c r="H56" s="360" t="s">
        <v>326</v>
      </c>
      <c r="I56" s="360" t="s">
        <v>72</v>
      </c>
      <c r="J56" s="352" t="s">
        <v>543</v>
      </c>
      <c r="K56" s="488"/>
    </row>
    <row r="57" spans="1:11" ht="13.5" customHeight="1">
      <c r="A57" s="238"/>
      <c r="B57" s="219"/>
      <c r="C57" s="362"/>
      <c r="D57" s="353"/>
      <c r="E57" s="365"/>
      <c r="F57" s="351"/>
      <c r="G57" s="350"/>
      <c r="H57" s="350"/>
      <c r="I57" s="350"/>
      <c r="J57" s="350"/>
      <c r="K57" s="488"/>
    </row>
    <row r="58" spans="1:11" ht="13.5" customHeight="1">
      <c r="A58" s="238"/>
      <c r="B58" s="171"/>
      <c r="C58" s="362"/>
      <c r="D58" s="353"/>
      <c r="E58" s="365"/>
      <c r="F58" s="351"/>
      <c r="G58" s="350"/>
      <c r="H58" s="350"/>
      <c r="I58" s="358"/>
      <c r="J58" s="358"/>
      <c r="K58" s="488"/>
    </row>
    <row r="59" spans="1:11" ht="16.5" customHeight="1">
      <c r="A59" s="47"/>
      <c r="C59" s="362"/>
      <c r="D59" s="353"/>
      <c r="E59" s="359" t="s">
        <v>72</v>
      </c>
      <c r="F59" s="361" t="s">
        <v>327</v>
      </c>
      <c r="G59" s="360" t="s">
        <v>307</v>
      </c>
      <c r="H59" s="360" t="s">
        <v>307</v>
      </c>
      <c r="I59" s="350" t="s">
        <v>72</v>
      </c>
      <c r="J59" s="352" t="s">
        <v>543</v>
      </c>
      <c r="K59" s="335"/>
    </row>
    <row r="60" spans="1:11" ht="13.5" customHeight="1">
      <c r="A60" s="47"/>
      <c r="C60" s="362"/>
      <c r="D60" s="353"/>
      <c r="E60" s="348"/>
      <c r="F60" s="351"/>
      <c r="G60" s="349"/>
      <c r="H60" s="350"/>
      <c r="I60" s="350"/>
      <c r="J60" s="350"/>
      <c r="K60" s="335"/>
    </row>
    <row r="61" spans="1:11" ht="13.5" customHeight="1">
      <c r="A61" s="47"/>
      <c r="C61" s="362"/>
      <c r="D61" s="353"/>
      <c r="E61" s="348"/>
      <c r="F61" s="351"/>
      <c r="G61" s="350"/>
      <c r="H61" s="350"/>
      <c r="I61" s="358"/>
      <c r="J61" s="358"/>
      <c r="K61" s="335"/>
    </row>
    <row r="62" spans="1:11" ht="13.5" customHeight="1">
      <c r="A62" s="47"/>
      <c r="C62" s="362"/>
      <c r="D62" s="353"/>
      <c r="E62" s="359" t="s">
        <v>72</v>
      </c>
      <c r="F62" s="361" t="s">
        <v>328</v>
      </c>
      <c r="G62" s="360" t="s">
        <v>320</v>
      </c>
      <c r="H62" s="360" t="s">
        <v>320</v>
      </c>
      <c r="I62" s="350" t="s">
        <v>72</v>
      </c>
      <c r="J62" s="352" t="s">
        <v>543</v>
      </c>
      <c r="K62" s="335"/>
    </row>
    <row r="63" spans="1:11" ht="13.5" customHeight="1">
      <c r="A63" s="47"/>
      <c r="C63" s="362"/>
      <c r="D63" s="353"/>
      <c r="E63" s="348"/>
      <c r="F63" s="351"/>
      <c r="G63" s="350"/>
      <c r="H63" s="350"/>
      <c r="I63" s="350"/>
      <c r="J63" s="350"/>
      <c r="K63" s="335"/>
    </row>
    <row r="64" spans="1:11" ht="13.5" customHeight="1">
      <c r="A64" s="47"/>
      <c r="C64" s="362"/>
      <c r="D64" s="353"/>
      <c r="E64" s="348"/>
      <c r="F64" s="351"/>
      <c r="G64" s="379"/>
      <c r="H64" s="350"/>
      <c r="I64" s="358"/>
      <c r="J64" s="358"/>
      <c r="K64" s="335"/>
    </row>
    <row r="65" spans="1:11" ht="13.5" customHeight="1">
      <c r="A65" s="47"/>
      <c r="C65" s="362"/>
      <c r="D65" s="353"/>
      <c r="E65" s="359" t="s">
        <v>72</v>
      </c>
      <c r="F65" s="361" t="s">
        <v>329</v>
      </c>
      <c r="G65" s="360" t="s">
        <v>330</v>
      </c>
      <c r="H65" s="360"/>
      <c r="I65" s="350" t="s">
        <v>72</v>
      </c>
      <c r="J65" s="352" t="s">
        <v>543</v>
      </c>
      <c r="K65" s="335"/>
    </row>
    <row r="66" spans="1:11" ht="13.5" customHeight="1" thickBot="1">
      <c r="A66" s="48"/>
      <c r="B66" s="108"/>
      <c r="C66" s="372"/>
      <c r="D66" s="373"/>
      <c r="E66" s="374"/>
      <c r="F66" s="380"/>
      <c r="G66" s="381"/>
      <c r="H66" s="375"/>
      <c r="I66" s="375"/>
      <c r="J66" s="375"/>
      <c r="K66" s="335"/>
    </row>
    <row r="67" ht="13.5" customHeight="1" thickBot="1">
      <c r="K67" s="85"/>
    </row>
    <row r="68" spans="1:11" ht="13.5" customHeight="1">
      <c r="A68" s="238" t="s">
        <v>298</v>
      </c>
      <c r="B68" s="231" t="s">
        <v>299</v>
      </c>
      <c r="C68" s="165" t="s">
        <v>342</v>
      </c>
      <c r="D68" s="166" t="s">
        <v>301</v>
      </c>
      <c r="E68" s="167" t="s">
        <v>492</v>
      </c>
      <c r="F68" s="189" t="s">
        <v>385</v>
      </c>
      <c r="G68" s="190" t="s">
        <v>504</v>
      </c>
      <c r="H68" s="168" t="s">
        <v>504</v>
      </c>
      <c r="I68" s="183"/>
      <c r="J68" s="68" t="s">
        <v>543</v>
      </c>
      <c r="K68" s="487" t="s">
        <v>610</v>
      </c>
    </row>
    <row r="69" spans="1:11" ht="13.5" customHeight="1">
      <c r="A69" s="238" t="s">
        <v>303</v>
      </c>
      <c r="B69" s="232" t="str">
        <f>'等級及び申請者'!$F$5</f>
        <v>等級3</v>
      </c>
      <c r="C69" s="170"/>
      <c r="D69" s="171"/>
      <c r="E69" s="172"/>
      <c r="F69" s="191"/>
      <c r="G69" s="192"/>
      <c r="H69" s="173"/>
      <c r="I69" s="173"/>
      <c r="J69" s="173"/>
      <c r="K69" s="488"/>
    </row>
    <row r="70" spans="1:11" ht="13.5" customHeight="1">
      <c r="A70" s="238" t="s">
        <v>304</v>
      </c>
      <c r="B70" s="219"/>
      <c r="C70" s="170"/>
      <c r="D70" s="171"/>
      <c r="E70" s="179"/>
      <c r="F70" s="193"/>
      <c r="G70" s="194"/>
      <c r="H70" s="180"/>
      <c r="I70" s="180"/>
      <c r="J70" s="180"/>
      <c r="K70" s="488"/>
    </row>
    <row r="71" spans="1:11" ht="13.5" customHeight="1">
      <c r="A71" s="238" t="s">
        <v>305</v>
      </c>
      <c r="B71" s="233" t="s">
        <v>306</v>
      </c>
      <c r="C71" s="170"/>
      <c r="D71" s="171"/>
      <c r="E71" s="182" t="s">
        <v>72</v>
      </c>
      <c r="F71" s="195" t="s">
        <v>386</v>
      </c>
      <c r="G71" s="196" t="s">
        <v>502</v>
      </c>
      <c r="H71" s="183" t="s">
        <v>502</v>
      </c>
      <c r="I71" s="183"/>
      <c r="J71" s="68" t="s">
        <v>543</v>
      </c>
      <c r="K71" s="488"/>
    </row>
    <row r="72" spans="1:11" ht="13.5" customHeight="1">
      <c r="A72" s="238" t="s">
        <v>308</v>
      </c>
      <c r="B72" s="229" t="s">
        <v>309</v>
      </c>
      <c r="C72" s="170"/>
      <c r="D72" s="171"/>
      <c r="E72" s="172"/>
      <c r="F72" s="191"/>
      <c r="G72" s="192"/>
      <c r="H72" s="173"/>
      <c r="I72" s="173"/>
      <c r="J72" s="173"/>
      <c r="K72" s="488"/>
    </row>
    <row r="73" spans="1:11" ht="13.5" customHeight="1">
      <c r="A73" s="238" t="s">
        <v>494</v>
      </c>
      <c r="B73" s="234" t="s">
        <v>312</v>
      </c>
      <c r="C73" s="170"/>
      <c r="D73" s="171"/>
      <c r="E73" s="176"/>
      <c r="F73" s="197"/>
      <c r="G73" s="198"/>
      <c r="H73" s="177"/>
      <c r="I73" s="177"/>
      <c r="J73" s="180"/>
      <c r="K73" s="488"/>
    </row>
    <row r="74" spans="1:11" ht="13.5" customHeight="1">
      <c r="A74" s="238" t="s">
        <v>313</v>
      </c>
      <c r="B74" s="235"/>
      <c r="C74" s="170"/>
      <c r="D74" s="171"/>
      <c r="E74" s="167" t="s">
        <v>72</v>
      </c>
      <c r="F74" s="169" t="s">
        <v>384</v>
      </c>
      <c r="G74" s="168" t="s">
        <v>506</v>
      </c>
      <c r="H74" s="168"/>
      <c r="I74" s="168" t="s">
        <v>72</v>
      </c>
      <c r="J74" s="68" t="s">
        <v>543</v>
      </c>
      <c r="K74" s="488"/>
    </row>
    <row r="75" spans="1:11" ht="13.5" customHeight="1">
      <c r="A75" s="238" t="s">
        <v>496</v>
      </c>
      <c r="B75" s="438" t="s">
        <v>682</v>
      </c>
      <c r="C75" s="170"/>
      <c r="D75" s="171"/>
      <c r="E75" s="175"/>
      <c r="F75" s="195"/>
      <c r="G75" s="196"/>
      <c r="H75" s="183"/>
      <c r="I75" s="183"/>
      <c r="J75" s="180"/>
      <c r="K75" s="490"/>
    </row>
    <row r="76" spans="1:11" ht="13.5" customHeight="1">
      <c r="A76" s="238" t="s">
        <v>497</v>
      </c>
      <c r="B76" s="129" t="str">
        <f>'等級及び申請者'!$F$10</f>
        <v>-</v>
      </c>
      <c r="C76" s="165" t="s">
        <v>343</v>
      </c>
      <c r="D76" s="166" t="s">
        <v>301</v>
      </c>
      <c r="E76" s="167" t="s">
        <v>72</v>
      </c>
      <c r="F76" s="189" t="s">
        <v>387</v>
      </c>
      <c r="G76" s="190" t="s">
        <v>371</v>
      </c>
      <c r="H76" s="168"/>
      <c r="I76" s="168"/>
      <c r="J76" s="68" t="s">
        <v>543</v>
      </c>
      <c r="K76" s="491" t="s">
        <v>610</v>
      </c>
    </row>
    <row r="77" spans="1:11" ht="13.5" customHeight="1">
      <c r="A77" s="238" t="s">
        <v>498</v>
      </c>
      <c r="B77" s="141" t="str">
        <f>IF('等級及び申請者'!E9="否選択","□選択","■選択")</f>
        <v>□選択</v>
      </c>
      <c r="C77" s="170"/>
      <c r="D77" s="171"/>
      <c r="E77" s="172"/>
      <c r="F77" s="191"/>
      <c r="G77" s="192"/>
      <c r="H77" s="173"/>
      <c r="I77" s="173"/>
      <c r="J77" s="173"/>
      <c r="K77" s="488"/>
    </row>
    <row r="78" spans="1:11" ht="13.5" customHeight="1">
      <c r="A78" s="238" t="s">
        <v>501</v>
      </c>
      <c r="B78" s="236"/>
      <c r="C78" s="170"/>
      <c r="D78" s="171"/>
      <c r="E78" s="179"/>
      <c r="F78" s="193"/>
      <c r="G78" s="194"/>
      <c r="H78" s="180"/>
      <c r="I78" s="180"/>
      <c r="J78" s="180"/>
      <c r="K78" s="488"/>
    </row>
    <row r="79" spans="1:11" ht="13.5" customHeight="1">
      <c r="A79" s="238"/>
      <c r="B79" s="65" t="s">
        <v>247</v>
      </c>
      <c r="C79" s="170"/>
      <c r="D79" s="171"/>
      <c r="E79" s="182" t="s">
        <v>72</v>
      </c>
      <c r="F79" s="195" t="s">
        <v>388</v>
      </c>
      <c r="G79" s="196" t="s">
        <v>503</v>
      </c>
      <c r="H79" s="183" t="s">
        <v>503</v>
      </c>
      <c r="I79" s="183" t="s">
        <v>72</v>
      </c>
      <c r="J79" s="68" t="s">
        <v>543</v>
      </c>
      <c r="K79" s="488"/>
    </row>
    <row r="80" spans="1:11" ht="13.5" customHeight="1">
      <c r="A80" s="238"/>
      <c r="B80" s="129" t="str">
        <f>IF('等級及び申請者'!$E$12&lt;3,'等級及び申請者'!$F$12,"　")</f>
        <v>　</v>
      </c>
      <c r="C80" s="170"/>
      <c r="D80" s="171"/>
      <c r="E80" s="172"/>
      <c r="F80" s="191" t="s">
        <v>509</v>
      </c>
      <c r="G80" s="192"/>
      <c r="H80" s="173"/>
      <c r="I80" s="173"/>
      <c r="J80" s="173"/>
      <c r="K80" s="488"/>
    </row>
    <row r="81" spans="1:11" ht="13.5" customHeight="1">
      <c r="A81" s="238"/>
      <c r="B81" s="439" t="str">
        <f>IF($B$18="　","■該当なし","□該当なし")</f>
        <v>■該当なし</v>
      </c>
      <c r="C81" s="170"/>
      <c r="D81" s="171"/>
      <c r="E81" s="176"/>
      <c r="F81" s="197"/>
      <c r="G81" s="198"/>
      <c r="H81" s="177"/>
      <c r="I81" s="177"/>
      <c r="J81" s="180"/>
      <c r="K81" s="488"/>
    </row>
    <row r="82" spans="1:11" ht="13.5" customHeight="1">
      <c r="A82" s="238"/>
      <c r="B82" s="219"/>
      <c r="C82" s="170"/>
      <c r="D82" s="171"/>
      <c r="E82" s="167" t="s">
        <v>72</v>
      </c>
      <c r="F82" s="189" t="s">
        <v>386</v>
      </c>
      <c r="G82" s="190" t="s">
        <v>502</v>
      </c>
      <c r="H82" s="168" t="s">
        <v>502</v>
      </c>
      <c r="I82" s="168" t="s">
        <v>320</v>
      </c>
      <c r="J82" s="68" t="s">
        <v>543</v>
      </c>
      <c r="K82" s="488"/>
    </row>
    <row r="83" spans="1:11" ht="13.5" customHeight="1">
      <c r="A83" s="238"/>
      <c r="B83" s="440" t="str">
        <f>IF('等級及び申請者'!E11="否選択","□選択","■選択")</f>
        <v>□選択</v>
      </c>
      <c r="C83" s="170"/>
      <c r="D83" s="171"/>
      <c r="E83" s="172"/>
      <c r="F83" s="191"/>
      <c r="G83" s="192"/>
      <c r="H83" s="173"/>
      <c r="I83" s="173"/>
      <c r="J83" s="173"/>
      <c r="K83" s="488"/>
    </row>
    <row r="84" spans="1:11" ht="13.5" customHeight="1">
      <c r="A84" s="238"/>
      <c r="B84" s="219"/>
      <c r="C84" s="170"/>
      <c r="D84" s="171"/>
      <c r="E84" s="179"/>
      <c r="F84" s="193"/>
      <c r="G84" s="194"/>
      <c r="H84" s="180"/>
      <c r="I84" s="180"/>
      <c r="J84" s="180"/>
      <c r="K84" s="488"/>
    </row>
    <row r="85" spans="1:11" ht="13.5" customHeight="1">
      <c r="A85" s="238"/>
      <c r="B85" s="219"/>
      <c r="C85" s="170"/>
      <c r="D85" s="171"/>
      <c r="E85" s="182" t="s">
        <v>72</v>
      </c>
      <c r="F85" s="184" t="s">
        <v>384</v>
      </c>
      <c r="G85" s="183" t="s">
        <v>506</v>
      </c>
      <c r="H85" s="183"/>
      <c r="I85" s="183" t="s">
        <v>72</v>
      </c>
      <c r="J85" s="68" t="s">
        <v>543</v>
      </c>
      <c r="K85" s="336"/>
    </row>
    <row r="86" spans="1:11" ht="13.5" customHeight="1">
      <c r="A86" s="238"/>
      <c r="B86" s="219"/>
      <c r="C86" s="170"/>
      <c r="D86" s="171"/>
      <c r="E86" s="176"/>
      <c r="F86" s="197"/>
      <c r="G86" s="198"/>
      <c r="H86" s="177"/>
      <c r="I86" s="177"/>
      <c r="J86" s="180"/>
      <c r="K86" s="336"/>
    </row>
    <row r="87" spans="1:11" ht="13.5" customHeight="1">
      <c r="A87" s="238"/>
      <c r="B87" s="219"/>
      <c r="C87" s="165" t="s">
        <v>344</v>
      </c>
      <c r="D87" s="166" t="s">
        <v>301</v>
      </c>
      <c r="E87" s="167" t="s">
        <v>492</v>
      </c>
      <c r="F87" s="189" t="s">
        <v>389</v>
      </c>
      <c r="G87" s="190" t="s">
        <v>510</v>
      </c>
      <c r="H87" s="168"/>
      <c r="I87" s="168" t="s">
        <v>345</v>
      </c>
      <c r="J87" s="68" t="s">
        <v>543</v>
      </c>
      <c r="K87" s="491" t="s">
        <v>610</v>
      </c>
    </row>
    <row r="88" spans="1:11" ht="13.5" customHeight="1">
      <c r="A88" s="238"/>
      <c r="B88" s="219"/>
      <c r="C88" s="170"/>
      <c r="D88" s="171"/>
      <c r="E88" s="172"/>
      <c r="F88" s="191"/>
      <c r="G88" s="192"/>
      <c r="H88" s="173"/>
      <c r="I88" s="173"/>
      <c r="J88" s="173"/>
      <c r="K88" s="488"/>
    </row>
    <row r="89" spans="1:11" ht="13.5" customHeight="1">
      <c r="A89" s="238"/>
      <c r="B89" s="219"/>
      <c r="C89" s="170"/>
      <c r="D89" s="171"/>
      <c r="E89" s="176"/>
      <c r="F89" s="197"/>
      <c r="G89" s="198"/>
      <c r="H89" s="177"/>
      <c r="I89" s="177"/>
      <c r="J89" s="180"/>
      <c r="K89" s="488"/>
    </row>
    <row r="90" spans="1:11" ht="13.5" customHeight="1">
      <c r="A90" s="238"/>
      <c r="B90" s="219"/>
      <c r="C90" s="170"/>
      <c r="D90" s="171"/>
      <c r="E90" s="167" t="s">
        <v>72</v>
      </c>
      <c r="F90" s="189" t="s">
        <v>390</v>
      </c>
      <c r="G90" s="190" t="s">
        <v>510</v>
      </c>
      <c r="H90" s="168"/>
      <c r="I90" s="168" t="s">
        <v>345</v>
      </c>
      <c r="J90" s="68" t="s">
        <v>543</v>
      </c>
      <c r="K90" s="488"/>
    </row>
    <row r="91" spans="1:11" ht="13.5" customHeight="1">
      <c r="A91" s="238"/>
      <c r="B91" s="219"/>
      <c r="C91" s="170"/>
      <c r="D91" s="171"/>
      <c r="E91" s="172"/>
      <c r="F91" s="191"/>
      <c r="G91" s="192"/>
      <c r="H91" s="173"/>
      <c r="I91" s="173"/>
      <c r="J91" s="173"/>
      <c r="K91" s="488"/>
    </row>
    <row r="92" spans="1:11" ht="13.5" customHeight="1">
      <c r="A92" s="238"/>
      <c r="B92" s="219"/>
      <c r="C92" s="170"/>
      <c r="D92" s="171"/>
      <c r="E92" s="179"/>
      <c r="F92" s="193"/>
      <c r="G92" s="194"/>
      <c r="H92" s="180"/>
      <c r="I92" s="180"/>
      <c r="J92" s="180"/>
      <c r="K92" s="488"/>
    </row>
    <row r="93" spans="1:11" ht="13.5" customHeight="1">
      <c r="A93" s="238"/>
      <c r="B93" s="219"/>
      <c r="C93" s="170"/>
      <c r="D93" s="171"/>
      <c r="E93" s="182" t="s">
        <v>72</v>
      </c>
      <c r="F93" s="195" t="s">
        <v>480</v>
      </c>
      <c r="G93" s="196" t="s">
        <v>511</v>
      </c>
      <c r="H93" s="183"/>
      <c r="I93" s="183" t="s">
        <v>72</v>
      </c>
      <c r="J93" s="68" t="s">
        <v>543</v>
      </c>
      <c r="K93" s="488"/>
    </row>
    <row r="94" spans="1:11" ht="13.5" customHeight="1">
      <c r="A94" s="238"/>
      <c r="B94" s="219"/>
      <c r="C94" s="170"/>
      <c r="D94" s="171"/>
      <c r="E94" s="176"/>
      <c r="F94" s="197" t="s">
        <v>346</v>
      </c>
      <c r="G94" s="198"/>
      <c r="H94" s="177"/>
      <c r="I94" s="177"/>
      <c r="J94" s="177"/>
      <c r="K94" s="488"/>
    </row>
    <row r="95" spans="1:11" ht="13.5" customHeight="1">
      <c r="A95" s="238"/>
      <c r="B95" s="219"/>
      <c r="C95" s="170"/>
      <c r="D95" s="171"/>
      <c r="E95" s="176"/>
      <c r="F95" s="197"/>
      <c r="G95" s="198"/>
      <c r="H95" s="177"/>
      <c r="I95" s="177"/>
      <c r="J95" s="180"/>
      <c r="K95" s="488"/>
    </row>
    <row r="96" spans="1:11" ht="13.5" customHeight="1">
      <c r="A96" s="238"/>
      <c r="B96" s="219"/>
      <c r="C96" s="170"/>
      <c r="D96" s="171"/>
      <c r="E96" s="167" t="s">
        <v>72</v>
      </c>
      <c r="F96" s="189" t="s">
        <v>481</v>
      </c>
      <c r="G96" s="190" t="s">
        <v>511</v>
      </c>
      <c r="H96" s="168"/>
      <c r="I96" s="168" t="s">
        <v>72</v>
      </c>
      <c r="J96" s="68" t="s">
        <v>543</v>
      </c>
      <c r="K96" s="336"/>
    </row>
    <row r="97" spans="1:11" ht="13.5" customHeight="1">
      <c r="A97" s="238"/>
      <c r="B97" s="219"/>
      <c r="C97" s="170"/>
      <c r="D97" s="171"/>
      <c r="E97" s="172"/>
      <c r="F97" s="197" t="s">
        <v>346</v>
      </c>
      <c r="G97" s="198"/>
      <c r="H97" s="177"/>
      <c r="I97" s="177"/>
      <c r="J97" s="177"/>
      <c r="K97" s="336"/>
    </row>
    <row r="98" spans="1:11" ht="13.5" customHeight="1">
      <c r="A98" s="238"/>
      <c r="B98" s="219"/>
      <c r="C98" s="170"/>
      <c r="D98" s="171"/>
      <c r="E98" s="179"/>
      <c r="F98" s="193"/>
      <c r="G98" s="194"/>
      <c r="H98" s="180"/>
      <c r="I98" s="180"/>
      <c r="J98" s="180"/>
      <c r="K98" s="336"/>
    </row>
    <row r="99" spans="1:11" ht="13.5" customHeight="1">
      <c r="A99" s="238"/>
      <c r="B99" s="219"/>
      <c r="C99" s="170"/>
      <c r="D99" s="171"/>
      <c r="E99" s="182" t="s">
        <v>72</v>
      </c>
      <c r="F99" s="195" t="s">
        <v>391</v>
      </c>
      <c r="G99" s="196" t="s">
        <v>511</v>
      </c>
      <c r="H99" s="183"/>
      <c r="I99" s="183" t="s">
        <v>72</v>
      </c>
      <c r="J99" s="68" t="s">
        <v>543</v>
      </c>
      <c r="K99" s="336"/>
    </row>
    <row r="100" spans="1:11" ht="13.5" customHeight="1">
      <c r="A100" s="238"/>
      <c r="B100" s="219"/>
      <c r="C100" s="170"/>
      <c r="D100" s="171"/>
      <c r="E100" s="172"/>
      <c r="F100" s="197" t="s">
        <v>346</v>
      </c>
      <c r="G100" s="198"/>
      <c r="H100" s="177"/>
      <c r="I100" s="177"/>
      <c r="J100" s="177"/>
      <c r="K100" s="336"/>
    </row>
    <row r="101" spans="1:11" ht="13.5" customHeight="1">
      <c r="A101" s="238"/>
      <c r="B101" s="219"/>
      <c r="C101" s="170"/>
      <c r="D101" s="171"/>
      <c r="E101" s="176"/>
      <c r="F101" s="197"/>
      <c r="G101" s="198"/>
      <c r="H101" s="177"/>
      <c r="I101" s="177"/>
      <c r="J101" s="180"/>
      <c r="K101" s="336"/>
    </row>
    <row r="102" spans="1:11" ht="13.5" customHeight="1">
      <c r="A102" s="238"/>
      <c r="B102" s="219"/>
      <c r="C102" s="170"/>
      <c r="D102" s="171"/>
      <c r="E102" s="167" t="s">
        <v>72</v>
      </c>
      <c r="F102" s="189" t="s">
        <v>392</v>
      </c>
      <c r="G102" s="190" t="s">
        <v>511</v>
      </c>
      <c r="H102" s="168"/>
      <c r="I102" s="168" t="s">
        <v>72</v>
      </c>
      <c r="J102" s="68" t="s">
        <v>543</v>
      </c>
      <c r="K102" s="336"/>
    </row>
    <row r="103" spans="1:11" ht="13.5" customHeight="1">
      <c r="A103" s="238"/>
      <c r="B103" s="219"/>
      <c r="C103" s="170"/>
      <c r="D103" s="171"/>
      <c r="E103" s="172"/>
      <c r="F103" s="197" t="s">
        <v>346</v>
      </c>
      <c r="G103" s="198"/>
      <c r="H103" s="177"/>
      <c r="I103" s="177"/>
      <c r="J103" s="177"/>
      <c r="K103" s="336"/>
    </row>
    <row r="104" spans="1:11" ht="13.5" customHeight="1">
      <c r="A104" s="238"/>
      <c r="B104" s="219"/>
      <c r="C104" s="301"/>
      <c r="D104" s="225"/>
      <c r="E104" s="179"/>
      <c r="F104" s="193"/>
      <c r="G104" s="194"/>
      <c r="H104" s="180"/>
      <c r="I104" s="180"/>
      <c r="J104" s="180"/>
      <c r="K104" s="340"/>
    </row>
    <row r="105" spans="1:11" ht="13.5" customHeight="1">
      <c r="A105" s="238"/>
      <c r="B105" s="219"/>
      <c r="C105" s="205" t="s">
        <v>347</v>
      </c>
      <c r="D105" s="171" t="s">
        <v>301</v>
      </c>
      <c r="E105" s="182" t="s">
        <v>72</v>
      </c>
      <c r="F105" s="195" t="s">
        <v>513</v>
      </c>
      <c r="G105" s="196" t="s">
        <v>270</v>
      </c>
      <c r="H105" s="183" t="s">
        <v>270</v>
      </c>
      <c r="I105" s="183"/>
      <c r="J105" s="68" t="s">
        <v>543</v>
      </c>
      <c r="K105" s="484" t="s">
        <v>609</v>
      </c>
    </row>
    <row r="106" spans="1:11" ht="13.5" customHeight="1">
      <c r="A106" s="238"/>
      <c r="B106" s="219"/>
      <c r="C106" s="205" t="s">
        <v>348</v>
      </c>
      <c r="D106" s="171"/>
      <c r="E106" s="182"/>
      <c r="F106" s="195"/>
      <c r="G106" s="196"/>
      <c r="H106" s="183"/>
      <c r="I106" s="183"/>
      <c r="J106" s="183"/>
      <c r="K106" s="485"/>
    </row>
    <row r="107" spans="1:11" ht="13.5" customHeight="1">
      <c r="A107" s="238"/>
      <c r="B107" s="219"/>
      <c r="C107" s="205"/>
      <c r="D107" s="171"/>
      <c r="E107" s="176"/>
      <c r="F107" s="197"/>
      <c r="G107" s="198"/>
      <c r="H107" s="177"/>
      <c r="I107" s="177"/>
      <c r="J107" s="180"/>
      <c r="K107" s="485"/>
    </row>
    <row r="108" spans="1:11" ht="13.5" customHeight="1">
      <c r="A108" s="238"/>
      <c r="B108" s="219"/>
      <c r="C108" s="205"/>
      <c r="D108" s="171"/>
      <c r="E108" s="167" t="s">
        <v>72</v>
      </c>
      <c r="F108" s="189" t="s">
        <v>514</v>
      </c>
      <c r="G108" s="190" t="s">
        <v>269</v>
      </c>
      <c r="H108" s="168" t="s">
        <v>269</v>
      </c>
      <c r="I108" s="168"/>
      <c r="J108" s="68" t="s">
        <v>543</v>
      </c>
      <c r="K108" s="485"/>
    </row>
    <row r="109" spans="1:11" ht="13.5" customHeight="1">
      <c r="A109" s="238"/>
      <c r="B109" s="219"/>
      <c r="C109" s="205"/>
      <c r="D109" s="171"/>
      <c r="E109" s="182"/>
      <c r="F109" s="195"/>
      <c r="G109" s="196"/>
      <c r="H109" s="183"/>
      <c r="I109" s="183"/>
      <c r="J109" s="183"/>
      <c r="K109" s="485"/>
    </row>
    <row r="110" spans="1:11" ht="13.5" customHeight="1" thickBot="1">
      <c r="A110" s="239"/>
      <c r="B110" s="227"/>
      <c r="C110" s="302"/>
      <c r="D110" s="199"/>
      <c r="E110" s="200"/>
      <c r="F110" s="202"/>
      <c r="G110" s="203"/>
      <c r="H110" s="201"/>
      <c r="I110" s="201"/>
      <c r="J110" s="201"/>
      <c r="K110" s="486"/>
    </row>
    <row r="111" spans="1:2" ht="13.5" customHeight="1" thickBot="1">
      <c r="A111" s="303"/>
      <c r="B111" s="298"/>
    </row>
    <row r="112" spans="1:11" ht="12.75" customHeight="1">
      <c r="A112" s="47" t="s">
        <v>96</v>
      </c>
      <c r="B112" s="85" t="s">
        <v>97</v>
      </c>
      <c r="C112" s="134" t="s">
        <v>98</v>
      </c>
      <c r="D112" s="44" t="s">
        <v>71</v>
      </c>
      <c r="E112" s="385"/>
      <c r="F112" s="118" t="s">
        <v>99</v>
      </c>
      <c r="G112" s="117"/>
      <c r="H112" s="116"/>
      <c r="I112" s="117"/>
      <c r="J112" s="117"/>
      <c r="K112" s="495" t="s">
        <v>609</v>
      </c>
    </row>
    <row r="113" spans="1:11" ht="12.75" customHeight="1">
      <c r="A113" s="47" t="s">
        <v>100</v>
      </c>
      <c r="B113" s="87" t="s">
        <v>219</v>
      </c>
      <c r="C113" s="88"/>
      <c r="D113" s="43"/>
      <c r="E113" s="386" t="s">
        <v>72</v>
      </c>
      <c r="F113" s="106" t="s">
        <v>222</v>
      </c>
      <c r="G113" s="68" t="s">
        <v>215</v>
      </c>
      <c r="H113" s="105"/>
      <c r="I113" s="68"/>
      <c r="J113" s="68" t="s">
        <v>543</v>
      </c>
      <c r="K113" s="496"/>
    </row>
    <row r="114" spans="1:11" ht="12.75" customHeight="1">
      <c r="A114" s="47" t="s">
        <v>73</v>
      </c>
      <c r="B114" s="130" t="str">
        <f>'等級及び申請者'!F21</f>
        <v>等級1</v>
      </c>
      <c r="C114" s="88"/>
      <c r="D114" s="43"/>
      <c r="E114" s="315"/>
      <c r="F114" s="142" t="s">
        <v>516</v>
      </c>
      <c r="G114" s="61"/>
      <c r="H114" s="84"/>
      <c r="I114" s="61"/>
      <c r="J114" s="61"/>
      <c r="K114" s="496"/>
    </row>
    <row r="115" spans="1:11" ht="12.75" customHeight="1">
      <c r="A115" s="47" t="s">
        <v>101</v>
      </c>
      <c r="B115" s="43"/>
      <c r="C115" s="74"/>
      <c r="D115" s="100"/>
      <c r="E115" s="327"/>
      <c r="F115" s="102"/>
      <c r="G115" s="101"/>
      <c r="H115" s="86"/>
      <c r="I115" s="101"/>
      <c r="J115" s="101"/>
      <c r="K115" s="497"/>
    </row>
    <row r="116" spans="1:11" ht="12.75" customHeight="1">
      <c r="A116" s="47" t="s">
        <v>102</v>
      </c>
      <c r="B116" s="43"/>
      <c r="C116" s="135" t="s">
        <v>220</v>
      </c>
      <c r="D116" s="43" t="s">
        <v>71</v>
      </c>
      <c r="E116" s="387"/>
      <c r="F116" s="114" t="s">
        <v>112</v>
      </c>
      <c r="G116" s="110"/>
      <c r="H116" s="113"/>
      <c r="I116" s="110"/>
      <c r="J116" s="110"/>
      <c r="K116" s="491" t="s">
        <v>610</v>
      </c>
    </row>
    <row r="117" spans="1:11" ht="12.75" customHeight="1">
      <c r="A117" s="47" t="s">
        <v>76</v>
      </c>
      <c r="B117" s="43"/>
      <c r="C117" s="135" t="s">
        <v>113</v>
      </c>
      <c r="D117" s="43"/>
      <c r="E117" s="386" t="s">
        <v>72</v>
      </c>
      <c r="F117" s="106" t="s">
        <v>114</v>
      </c>
      <c r="G117" s="68" t="s">
        <v>72</v>
      </c>
      <c r="H117" s="105"/>
      <c r="I117" s="68"/>
      <c r="J117" s="68" t="s">
        <v>543</v>
      </c>
      <c r="K117" s="488"/>
    </row>
    <row r="118" spans="1:11" ht="12.75" customHeight="1">
      <c r="A118" s="47" t="s">
        <v>77</v>
      </c>
      <c r="B118" s="43"/>
      <c r="C118" s="88"/>
      <c r="D118" s="43"/>
      <c r="E118" s="388"/>
      <c r="F118" s="111"/>
      <c r="G118" s="112"/>
      <c r="H118" s="109"/>
      <c r="I118" s="112"/>
      <c r="J118" s="112"/>
      <c r="K118" s="488"/>
    </row>
    <row r="119" spans="1:11" ht="12.75" customHeight="1">
      <c r="A119" s="47" t="s">
        <v>78</v>
      </c>
      <c r="B119" s="43"/>
      <c r="C119" s="88"/>
      <c r="D119" s="43"/>
      <c r="E119" s="386" t="s">
        <v>115</v>
      </c>
      <c r="F119" s="106" t="s">
        <v>116</v>
      </c>
      <c r="G119" s="68" t="s">
        <v>72</v>
      </c>
      <c r="H119" s="68" t="s">
        <v>72</v>
      </c>
      <c r="I119" s="68" t="s">
        <v>72</v>
      </c>
      <c r="J119" s="68" t="s">
        <v>543</v>
      </c>
      <c r="K119" s="488"/>
    </row>
    <row r="120" spans="1:11" ht="12.75" customHeight="1" thickBot="1">
      <c r="A120" s="47" t="s">
        <v>79</v>
      </c>
      <c r="B120" s="43"/>
      <c r="C120" s="88"/>
      <c r="D120" s="43"/>
      <c r="E120" s="327"/>
      <c r="F120" s="102"/>
      <c r="G120" s="101"/>
      <c r="H120" s="86"/>
      <c r="I120" s="101"/>
      <c r="J120" s="101"/>
      <c r="K120" s="488"/>
    </row>
    <row r="121" spans="1:11" ht="12.75" customHeight="1">
      <c r="A121" s="47" t="s">
        <v>80</v>
      </c>
      <c r="B121" s="43"/>
      <c r="C121" s="88"/>
      <c r="D121" s="43"/>
      <c r="E121" s="389"/>
      <c r="F121" s="118" t="s">
        <v>117</v>
      </c>
      <c r="G121" s="117"/>
      <c r="H121" s="116"/>
      <c r="I121" s="117"/>
      <c r="J121" s="117"/>
      <c r="K121" s="488"/>
    </row>
    <row r="122" spans="1:11" ht="12.75" customHeight="1">
      <c r="A122" s="47" t="s">
        <v>81</v>
      </c>
      <c r="B122" s="43"/>
      <c r="C122" s="88"/>
      <c r="D122" s="43"/>
      <c r="E122" s="390" t="s">
        <v>72</v>
      </c>
      <c r="F122" s="106" t="s">
        <v>118</v>
      </c>
      <c r="G122" s="68" t="s">
        <v>72</v>
      </c>
      <c r="H122" s="105"/>
      <c r="I122" s="68" t="s">
        <v>72</v>
      </c>
      <c r="J122" s="68" t="s">
        <v>543</v>
      </c>
      <c r="K122" s="488"/>
    </row>
    <row r="123" spans="1:11" ht="12.75" customHeight="1">
      <c r="A123" s="47"/>
      <c r="B123" s="43"/>
      <c r="C123" s="88"/>
      <c r="D123" s="43"/>
      <c r="E123" s="391"/>
      <c r="F123" s="82" t="s">
        <v>119</v>
      </c>
      <c r="G123" s="61"/>
      <c r="H123" s="84"/>
      <c r="I123" s="61"/>
      <c r="J123" s="61"/>
      <c r="K123" s="488"/>
    </row>
    <row r="124" spans="1:11" ht="12.75" customHeight="1">
      <c r="A124" s="47"/>
      <c r="B124" s="43"/>
      <c r="C124" s="88"/>
      <c r="D124" s="43"/>
      <c r="E124" s="392"/>
      <c r="F124" s="111"/>
      <c r="G124" s="112"/>
      <c r="H124" s="109"/>
      <c r="I124" s="112"/>
      <c r="J124" s="112"/>
      <c r="K124" s="488"/>
    </row>
    <row r="125" spans="1:11" ht="12.75" customHeight="1">
      <c r="A125" s="47"/>
      <c r="B125" s="43"/>
      <c r="C125" s="88"/>
      <c r="D125" s="43"/>
      <c r="E125" s="390" t="s">
        <v>72</v>
      </c>
      <c r="F125" s="106" t="s">
        <v>118</v>
      </c>
      <c r="G125" s="68" t="s">
        <v>72</v>
      </c>
      <c r="H125" s="105"/>
      <c r="I125" s="68"/>
      <c r="J125" s="68" t="s">
        <v>543</v>
      </c>
      <c r="K125" s="336"/>
    </row>
    <row r="126" spans="1:11" ht="12.75" customHeight="1">
      <c r="A126" s="47"/>
      <c r="B126" s="43"/>
      <c r="C126" s="88"/>
      <c r="D126" s="43"/>
      <c r="E126" s="391"/>
      <c r="F126" s="82" t="s">
        <v>120</v>
      </c>
      <c r="G126" s="61"/>
      <c r="H126" s="84"/>
      <c r="I126" s="61"/>
      <c r="J126" s="61"/>
      <c r="K126" s="336"/>
    </row>
    <row r="127" spans="1:11" ht="12.75" customHeight="1">
      <c r="A127" s="47"/>
      <c r="B127" s="43"/>
      <c r="C127" s="74"/>
      <c r="D127" s="94"/>
      <c r="E127" s="393"/>
      <c r="F127" s="99"/>
      <c r="G127" s="72"/>
      <c r="H127" s="97"/>
      <c r="I127" s="72"/>
      <c r="J127" s="72"/>
      <c r="K127" s="340"/>
    </row>
    <row r="128" spans="1:11" ht="12.75" customHeight="1">
      <c r="A128" s="47"/>
      <c r="B128" s="43"/>
      <c r="C128" s="135" t="s">
        <v>220</v>
      </c>
      <c r="D128" s="43" t="s">
        <v>71</v>
      </c>
      <c r="E128" s="394"/>
      <c r="F128" s="114" t="s">
        <v>121</v>
      </c>
      <c r="G128" s="110"/>
      <c r="H128" s="113"/>
      <c r="I128" s="110"/>
      <c r="J128" s="110"/>
      <c r="K128" s="491" t="s">
        <v>610</v>
      </c>
    </row>
    <row r="129" spans="1:11" ht="12.75" customHeight="1">
      <c r="A129" s="47"/>
      <c r="B129" s="43"/>
      <c r="C129" s="135" t="s">
        <v>122</v>
      </c>
      <c r="D129" s="43"/>
      <c r="E129" s="390" t="s">
        <v>72</v>
      </c>
      <c r="F129" s="106" t="s">
        <v>123</v>
      </c>
      <c r="G129" s="68" t="s">
        <v>72</v>
      </c>
      <c r="H129" s="105" t="s">
        <v>72</v>
      </c>
      <c r="I129" s="68"/>
      <c r="J129" s="68" t="s">
        <v>543</v>
      </c>
      <c r="K129" s="488"/>
    </row>
    <row r="130" spans="1:11" ht="12.75" customHeight="1">
      <c r="A130" s="47"/>
      <c r="B130" s="43"/>
      <c r="C130" s="88"/>
      <c r="D130" s="43"/>
      <c r="E130" s="392"/>
      <c r="F130" s="111"/>
      <c r="G130" s="112"/>
      <c r="H130" s="109"/>
      <c r="I130" s="112"/>
      <c r="J130" s="112"/>
      <c r="K130" s="488"/>
    </row>
    <row r="131" spans="1:11" ht="12.75" customHeight="1">
      <c r="A131" s="47"/>
      <c r="B131" s="43"/>
      <c r="C131" s="88"/>
      <c r="D131" s="43"/>
      <c r="E131" s="390" t="s">
        <v>72</v>
      </c>
      <c r="F131" s="106" t="s">
        <v>124</v>
      </c>
      <c r="G131" s="68" t="s">
        <v>72</v>
      </c>
      <c r="H131" s="105" t="s">
        <v>72</v>
      </c>
      <c r="I131" s="68"/>
      <c r="J131" s="68" t="s">
        <v>543</v>
      </c>
      <c r="K131" s="488"/>
    </row>
    <row r="132" spans="1:11" ht="12.75" customHeight="1" thickBot="1">
      <c r="A132" s="47"/>
      <c r="B132" s="43"/>
      <c r="C132" s="88"/>
      <c r="D132" s="43"/>
      <c r="E132" s="395"/>
      <c r="F132" s="104"/>
      <c r="G132" s="78"/>
      <c r="H132" s="103"/>
      <c r="I132" s="78"/>
      <c r="J132" s="78"/>
      <c r="K132" s="488"/>
    </row>
    <row r="133" spans="1:11" ht="12.75" customHeight="1">
      <c r="A133" s="47"/>
      <c r="B133" s="43"/>
      <c r="C133" s="88"/>
      <c r="D133" s="43"/>
      <c r="E133" s="396"/>
      <c r="F133" s="145" t="s">
        <v>125</v>
      </c>
      <c r="G133" s="144"/>
      <c r="H133" s="143"/>
      <c r="I133" s="144"/>
      <c r="J133" s="144"/>
      <c r="K133" s="488"/>
    </row>
    <row r="134" spans="1:11" ht="12.75" customHeight="1">
      <c r="A134" s="47"/>
      <c r="B134" s="43"/>
      <c r="C134" s="88"/>
      <c r="D134" s="43"/>
      <c r="E134" s="386" t="s">
        <v>72</v>
      </c>
      <c r="F134" s="106" t="str">
        <f>IF($B$114="等級1","□","■")&amp;"ねこ土台の"</f>
        <v>□ねこ土台の</v>
      </c>
      <c r="G134" s="68" t="str">
        <f>IF($B$114="等級1","□","■")</f>
        <v>□</v>
      </c>
      <c r="H134" s="105" t="str">
        <f>IF($B$114="等級1","□","■")</f>
        <v>□</v>
      </c>
      <c r="I134" s="68"/>
      <c r="J134" s="68" t="s">
        <v>543</v>
      </c>
      <c r="K134" s="488"/>
    </row>
    <row r="135" spans="1:11" ht="12.75" customHeight="1">
      <c r="A135" s="47"/>
      <c r="B135" s="43"/>
      <c r="C135" s="88"/>
      <c r="D135" s="43"/>
      <c r="E135" s="388"/>
      <c r="F135" s="111" t="s">
        <v>126</v>
      </c>
      <c r="G135" s="112"/>
      <c r="H135" s="109"/>
      <c r="I135" s="112"/>
      <c r="J135" s="112"/>
      <c r="K135" s="488"/>
    </row>
    <row r="136" spans="1:11" ht="12.75" customHeight="1">
      <c r="A136" s="47"/>
      <c r="B136" s="43"/>
      <c r="C136" s="88"/>
      <c r="D136" s="43"/>
      <c r="E136" s="386" t="s">
        <v>72</v>
      </c>
      <c r="F136" s="106" t="str">
        <f>IF($B$114="等級1","□","■")&amp;"ねこ土台の位置"</f>
        <v>□ねこ土台の位置</v>
      </c>
      <c r="G136" s="68" t="str">
        <f>IF($B$114="等級1","□","■")</f>
        <v>□</v>
      </c>
      <c r="H136" s="105"/>
      <c r="I136" s="68"/>
      <c r="J136" s="68" t="s">
        <v>543</v>
      </c>
      <c r="K136" s="488"/>
    </row>
    <row r="137" spans="1:11" ht="12.75" customHeight="1" thickBot="1">
      <c r="A137" s="47"/>
      <c r="B137" s="43"/>
      <c r="C137" s="74"/>
      <c r="D137" s="94"/>
      <c r="E137" s="397"/>
      <c r="F137" s="99"/>
      <c r="G137" s="72"/>
      <c r="H137" s="97"/>
      <c r="I137" s="72"/>
      <c r="J137" s="72"/>
      <c r="K137" s="490"/>
    </row>
    <row r="138" spans="1:11" ht="12.75" customHeight="1">
      <c r="A138" s="47"/>
      <c r="B138" s="43"/>
      <c r="C138" s="135" t="s">
        <v>221</v>
      </c>
      <c r="D138" s="43" t="s">
        <v>71</v>
      </c>
      <c r="E138" s="398"/>
      <c r="F138" s="81" t="s">
        <v>127</v>
      </c>
      <c r="G138" s="59"/>
      <c r="H138" s="83"/>
      <c r="I138" s="59"/>
      <c r="J138" s="59"/>
      <c r="K138" s="484" t="s">
        <v>609</v>
      </c>
    </row>
    <row r="139" spans="1:11" ht="12.75" customHeight="1">
      <c r="A139" s="47"/>
      <c r="B139" s="43"/>
      <c r="C139" s="135" t="s">
        <v>517</v>
      </c>
      <c r="D139" s="93"/>
      <c r="E139" s="391" t="s">
        <v>72</v>
      </c>
      <c r="F139" s="82" t="s">
        <v>128</v>
      </c>
      <c r="G139" s="61" t="s">
        <v>72</v>
      </c>
      <c r="H139" s="84"/>
      <c r="I139" s="61"/>
      <c r="J139" s="61" t="s">
        <v>543</v>
      </c>
      <c r="K139" s="485"/>
    </row>
    <row r="140" spans="1:11" ht="12.75" customHeight="1">
      <c r="A140" s="47"/>
      <c r="B140" s="43"/>
      <c r="C140" s="88"/>
      <c r="D140" s="43"/>
      <c r="E140" s="393"/>
      <c r="F140" s="99"/>
      <c r="G140" s="72"/>
      <c r="H140" s="97"/>
      <c r="I140" s="72"/>
      <c r="J140" s="72"/>
      <c r="K140" s="485"/>
    </row>
    <row r="141" spans="1:11" ht="12.75" customHeight="1">
      <c r="A141" s="47"/>
      <c r="B141" s="43"/>
      <c r="C141" s="88"/>
      <c r="D141" s="43"/>
      <c r="E141" s="390"/>
      <c r="F141" s="106" t="s">
        <v>129</v>
      </c>
      <c r="G141" s="68"/>
      <c r="H141" s="105"/>
      <c r="I141" s="68"/>
      <c r="J141" s="68"/>
      <c r="K141" s="485"/>
    </row>
    <row r="142" spans="1:11" ht="12.75" customHeight="1">
      <c r="A142" s="47"/>
      <c r="B142" s="43"/>
      <c r="C142" s="88"/>
      <c r="D142" s="43"/>
      <c r="E142" s="391" t="s">
        <v>223</v>
      </c>
      <c r="F142" s="82" t="s">
        <v>130</v>
      </c>
      <c r="G142" s="61" t="s">
        <v>72</v>
      </c>
      <c r="H142" s="84"/>
      <c r="I142" s="61" t="s">
        <v>72</v>
      </c>
      <c r="J142" s="61" t="s">
        <v>543</v>
      </c>
      <c r="K142" s="485"/>
    </row>
    <row r="143" spans="1:11" ht="12.75" customHeight="1" thickBot="1">
      <c r="A143" s="47"/>
      <c r="B143" s="43"/>
      <c r="C143" s="74"/>
      <c r="D143" s="94"/>
      <c r="E143" s="395"/>
      <c r="F143" s="104"/>
      <c r="G143" s="78"/>
      <c r="H143" s="103"/>
      <c r="I143" s="78"/>
      <c r="J143" s="78"/>
      <c r="K143" s="492"/>
    </row>
    <row r="144" spans="1:11" ht="12.75" customHeight="1">
      <c r="A144" s="47"/>
      <c r="B144" s="43"/>
      <c r="C144" s="135" t="s">
        <v>244</v>
      </c>
      <c r="D144" s="93" t="s">
        <v>71</v>
      </c>
      <c r="E144" s="399" t="s">
        <v>226</v>
      </c>
      <c r="F144" s="123" t="s">
        <v>255</v>
      </c>
      <c r="G144" s="105"/>
      <c r="H144" s="68"/>
      <c r="I144" s="105" t="s">
        <v>275</v>
      </c>
      <c r="J144" s="68" t="s">
        <v>543</v>
      </c>
      <c r="K144" s="491" t="s">
        <v>610</v>
      </c>
    </row>
    <row r="145" spans="1:11" ht="12.75" customHeight="1">
      <c r="A145" s="47"/>
      <c r="B145" s="43"/>
      <c r="C145" s="135" t="s">
        <v>245</v>
      </c>
      <c r="D145" s="93"/>
      <c r="E145" s="315"/>
      <c r="F145" s="90"/>
      <c r="G145" s="84"/>
      <c r="H145" s="61"/>
      <c r="I145" s="84"/>
      <c r="J145" s="61"/>
      <c r="K145" s="488"/>
    </row>
    <row r="146" spans="1:11" ht="12.75" customHeight="1">
      <c r="A146" s="47"/>
      <c r="B146" s="43"/>
      <c r="C146" s="88"/>
      <c r="D146" s="93"/>
      <c r="E146" s="315" t="s">
        <v>72</v>
      </c>
      <c r="F146" s="90" t="s">
        <v>256</v>
      </c>
      <c r="G146" s="84" t="s">
        <v>277</v>
      </c>
      <c r="H146" s="61" t="s">
        <v>277</v>
      </c>
      <c r="I146" s="84"/>
      <c r="J146" s="61" t="s">
        <v>543</v>
      </c>
      <c r="K146" s="488"/>
    </row>
    <row r="147" spans="1:11" ht="12.75" customHeight="1">
      <c r="A147" s="47"/>
      <c r="B147" s="43"/>
      <c r="C147" s="88"/>
      <c r="D147" s="93"/>
      <c r="E147" s="315"/>
      <c r="F147" s="90"/>
      <c r="G147" s="84"/>
      <c r="H147" s="61"/>
      <c r="I147" s="84"/>
      <c r="J147" s="61"/>
      <c r="K147" s="488"/>
    </row>
    <row r="148" spans="1:11" ht="12.75" customHeight="1">
      <c r="A148" s="47"/>
      <c r="B148" s="43"/>
      <c r="C148" s="88"/>
      <c r="D148" s="93"/>
      <c r="E148" s="315" t="s">
        <v>72</v>
      </c>
      <c r="F148" s="90" t="s">
        <v>257</v>
      </c>
      <c r="G148" s="84" t="s">
        <v>267</v>
      </c>
      <c r="H148" s="61" t="s">
        <v>267</v>
      </c>
      <c r="I148" s="84"/>
      <c r="J148" s="61" t="s">
        <v>543</v>
      </c>
      <c r="K148" s="488"/>
    </row>
    <row r="149" spans="1:11" ht="12.75" customHeight="1">
      <c r="A149" s="47"/>
      <c r="B149" s="43"/>
      <c r="C149" s="88"/>
      <c r="D149" s="93"/>
      <c r="E149" s="315"/>
      <c r="F149" s="90"/>
      <c r="G149" s="84"/>
      <c r="H149" s="61"/>
      <c r="I149" s="84"/>
      <c r="J149" s="68"/>
      <c r="K149" s="488"/>
    </row>
    <row r="150" spans="1:11" ht="12.75" customHeight="1">
      <c r="A150" s="47"/>
      <c r="B150" s="43"/>
      <c r="C150" s="88"/>
      <c r="D150" s="93"/>
      <c r="E150" s="315" t="s">
        <v>72</v>
      </c>
      <c r="F150" s="90" t="s">
        <v>258</v>
      </c>
      <c r="G150" s="84" t="s">
        <v>278</v>
      </c>
      <c r="H150" s="61"/>
      <c r="I150" s="84"/>
      <c r="J150" s="61" t="s">
        <v>543</v>
      </c>
      <c r="K150" s="488"/>
    </row>
    <row r="151" spans="1:11" ht="12.75" customHeight="1" thickBot="1">
      <c r="A151" s="48"/>
      <c r="B151" s="108"/>
      <c r="C151" s="92"/>
      <c r="D151" s="108"/>
      <c r="E151" s="328"/>
      <c r="F151" s="124"/>
      <c r="G151" s="103"/>
      <c r="H151" s="78"/>
      <c r="I151" s="103"/>
      <c r="J151" s="78"/>
      <c r="K151" s="489"/>
    </row>
    <row r="152" spans="1:2" ht="12.75" customHeight="1">
      <c r="A152" s="44"/>
      <c r="B152" s="43"/>
    </row>
    <row r="153" spans="1:2" ht="12.75" customHeight="1">
      <c r="A153" s="43"/>
      <c r="B153" s="43"/>
    </row>
    <row r="154" spans="1:2" ht="12.75" customHeight="1">
      <c r="A154" s="43"/>
      <c r="B154" s="43"/>
    </row>
    <row r="155" spans="1:11" ht="12.75" customHeight="1">
      <c r="A155" s="43"/>
      <c r="B155" s="43"/>
      <c r="C155" s="43"/>
      <c r="D155" s="43"/>
      <c r="E155" s="43"/>
      <c r="F155" s="43"/>
      <c r="G155" s="87"/>
      <c r="H155" s="87"/>
      <c r="I155" s="87"/>
      <c r="J155" s="87"/>
      <c r="K155" s="87"/>
    </row>
  </sheetData>
  <sheetProtection/>
  <mergeCells count="24">
    <mergeCell ref="K144:K151"/>
    <mergeCell ref="K105:K110"/>
    <mergeCell ref="K6:K14"/>
    <mergeCell ref="K21:K29"/>
    <mergeCell ref="K39:K49"/>
    <mergeCell ref="K50:K58"/>
    <mergeCell ref="K68:K75"/>
    <mergeCell ref="G4:I4"/>
    <mergeCell ref="K112:K115"/>
    <mergeCell ref="K138:K143"/>
    <mergeCell ref="K116:K124"/>
    <mergeCell ref="K76:K84"/>
    <mergeCell ref="K87:K95"/>
    <mergeCell ref="K128:K137"/>
    <mergeCell ref="C22:C23"/>
    <mergeCell ref="C40:C42"/>
    <mergeCell ref="A3:A5"/>
    <mergeCell ref="J4:K4"/>
    <mergeCell ref="B3:B5"/>
    <mergeCell ref="C3:C5"/>
    <mergeCell ref="D3:E3"/>
    <mergeCell ref="E4:E5"/>
    <mergeCell ref="F3:K3"/>
    <mergeCell ref="F4:F5"/>
  </mergeCells>
  <conditionalFormatting sqref="E116:I137">
    <cfRule type="expression" priority="1" dxfId="0" stopIfTrue="1">
      <formula>$B$114="等級1"</formula>
    </cfRule>
  </conditionalFormatting>
  <conditionalFormatting sqref="B13:B16">
    <cfRule type="expression" priority="2" dxfId="0" stopIfTrue="1">
      <formula>$B$15="□選択"</formula>
    </cfRule>
  </conditionalFormatting>
  <conditionalFormatting sqref="B17:B66">
    <cfRule type="expression" priority="3" dxfId="0" stopIfTrue="1">
      <formula>$B$21="□選択"</formula>
    </cfRule>
  </conditionalFormatting>
  <conditionalFormatting sqref="B75:B78">
    <cfRule type="expression" priority="4" dxfId="0" stopIfTrue="1">
      <formula>$B$77="□選択"</formula>
    </cfRule>
  </conditionalFormatting>
  <conditionalFormatting sqref="B79:B110">
    <cfRule type="expression" priority="5" dxfId="0" stopIfTrue="1">
      <formula>$B$83="□選択"</formula>
    </cfRule>
  </conditionalFormatting>
  <printOptions horizontalCentered="1"/>
  <pageMargins left="0.3937007874015748" right="0.3937007874015748" top="0.7874015748031497" bottom="0.5905511811023623" header="0.5118110236220472" footer="0.1968503937007874"/>
  <pageSetup fitToHeight="10" orientation="portrait" paperSize="9" scale="90" r:id="rId1"/>
  <headerFooter alignWithMargins="0">
    <oddHeader>&amp;C&amp;"ＭＳ Ｐゴシック,太字"&amp;14施　工　状　況　報　告　書　【枠組壁工法住宅】－第2回目</oddHeader>
    <oddFooter>&amp;L&amp;"ＭＳ Ｐゴシック,標準"&amp;8改20150401&amp;C&amp;P&amp;R&amp;"ＭＳ Ｐゴシック,標準"&amp;8KK</oddFooter>
  </headerFooter>
  <rowBreaks count="3" manualBreakCount="3">
    <brk id="67" max="14" man="1"/>
    <brk id="111" max="14" man="1"/>
    <brk id="155" max="14" man="1"/>
  </rowBreaks>
</worksheet>
</file>

<file path=xl/worksheets/sheet6.xml><?xml version="1.0" encoding="utf-8"?>
<worksheet xmlns="http://schemas.openxmlformats.org/spreadsheetml/2006/main" xmlns:r="http://schemas.openxmlformats.org/officeDocument/2006/relationships">
  <dimension ref="A3:I44"/>
  <sheetViews>
    <sheetView view="pageBreakPreview" zoomScaleSheetLayoutView="100" zoomScalePageLayoutView="0" workbookViewId="0" topLeftCell="A1">
      <selection activeCell="C23" sqref="C23:I23"/>
    </sheetView>
  </sheetViews>
  <sheetFormatPr defaultColWidth="8.796875" defaultRowHeight="14.25"/>
  <cols>
    <col min="9" max="9" width="10.296875" style="0" customWidth="1"/>
    <col min="10" max="10" width="4.296875" style="0" customWidth="1"/>
  </cols>
  <sheetData>
    <row r="3" spans="1:9" ht="21" customHeight="1">
      <c r="A3" s="445" t="s">
        <v>27</v>
      </c>
      <c r="B3" s="445"/>
      <c r="C3" s="445"/>
      <c r="D3" s="445"/>
      <c r="E3" s="445"/>
      <c r="F3" s="445"/>
      <c r="G3" s="445"/>
      <c r="H3" s="445"/>
      <c r="I3" s="445"/>
    </row>
    <row r="4" spans="1:9" ht="31.5" customHeight="1">
      <c r="A4" s="445" t="s">
        <v>28</v>
      </c>
      <c r="B4" s="445"/>
      <c r="C4" s="445"/>
      <c r="D4" s="445"/>
      <c r="E4" s="445"/>
      <c r="F4" s="445"/>
      <c r="G4" s="445"/>
      <c r="H4" s="445"/>
      <c r="I4" s="445"/>
    </row>
    <row r="5" ht="17.25" customHeight="1"/>
    <row r="6" ht="17.25" customHeight="1"/>
    <row r="10" ht="12.75">
      <c r="A10" t="s">
        <v>29</v>
      </c>
    </row>
    <row r="14" spans="1:9" ht="18" customHeight="1">
      <c r="A14" s="446" t="s">
        <v>30</v>
      </c>
      <c r="B14" s="446"/>
      <c r="C14" s="446"/>
      <c r="D14" s="446"/>
      <c r="E14" s="446"/>
      <c r="F14" s="446"/>
      <c r="G14" s="446"/>
      <c r="H14" s="446"/>
      <c r="I14" s="446"/>
    </row>
    <row r="15" spans="1:9" ht="18" customHeight="1">
      <c r="A15" s="447" t="s">
        <v>31</v>
      </c>
      <c r="B15" s="447"/>
      <c r="C15" s="447"/>
      <c r="D15" s="447"/>
      <c r="E15" s="447"/>
      <c r="F15" s="447"/>
      <c r="G15" s="447"/>
      <c r="H15" s="447"/>
      <c r="I15" s="447"/>
    </row>
    <row r="22" ht="18" customHeight="1"/>
    <row r="23" spans="1:9" ht="21" customHeight="1">
      <c r="A23" s="448" t="s">
        <v>32</v>
      </c>
      <c r="B23" s="449"/>
      <c r="C23" s="452">
        <f>'等級及び申請者'!I5</f>
        <v>0</v>
      </c>
      <c r="D23" s="452"/>
      <c r="E23" s="452"/>
      <c r="F23" s="452"/>
      <c r="G23" s="452"/>
      <c r="H23" s="452"/>
      <c r="I23" s="453"/>
    </row>
    <row r="24" spans="1:9" ht="21" customHeight="1">
      <c r="A24" s="448" t="s">
        <v>33</v>
      </c>
      <c r="B24" s="449"/>
      <c r="C24" s="452">
        <f>'等級及び申請者'!I6</f>
        <v>0</v>
      </c>
      <c r="D24" s="452"/>
      <c r="E24" s="452"/>
      <c r="F24" s="452"/>
      <c r="G24" s="452"/>
      <c r="H24" s="452"/>
      <c r="I24" s="453"/>
    </row>
    <row r="25" spans="1:9" ht="21" customHeight="1">
      <c r="A25" s="450" t="s">
        <v>34</v>
      </c>
      <c r="B25" s="451"/>
      <c r="C25" s="455" t="s">
        <v>35</v>
      </c>
      <c r="D25" s="455"/>
      <c r="E25" s="458">
        <f>'等級及び申請者'!I7</f>
        <v>0</v>
      </c>
      <c r="F25" s="458"/>
      <c r="G25" s="458"/>
      <c r="H25" s="458"/>
      <c r="I25" s="459"/>
    </row>
    <row r="26" spans="1:9" ht="21" customHeight="1">
      <c r="A26" s="33"/>
      <c r="B26" s="35"/>
      <c r="C26" s="455" t="s">
        <v>36</v>
      </c>
      <c r="D26" s="455"/>
      <c r="E26" s="458">
        <f>'等級及び申請者'!I8</f>
        <v>0</v>
      </c>
      <c r="F26" s="458"/>
      <c r="G26" s="458"/>
      <c r="H26" s="458"/>
      <c r="I26" s="459"/>
    </row>
    <row r="27" spans="1:9" ht="21" customHeight="1">
      <c r="A27" s="33"/>
      <c r="B27" s="35"/>
      <c r="C27" s="39"/>
      <c r="D27" s="39"/>
      <c r="E27" s="458">
        <f>'等級及び申請者'!I9</f>
        <v>0</v>
      </c>
      <c r="F27" s="458"/>
      <c r="G27" s="458"/>
      <c r="H27" s="458"/>
      <c r="I27" s="459"/>
    </row>
    <row r="28" spans="1:9" ht="21" customHeight="1">
      <c r="A28" s="33"/>
      <c r="B28" s="35"/>
      <c r="C28" s="455" t="s">
        <v>37</v>
      </c>
      <c r="D28" s="455"/>
      <c r="E28" s="458">
        <f>'等級及び申請者'!I10</f>
        <v>0</v>
      </c>
      <c r="F28" s="458"/>
      <c r="G28" s="458"/>
      <c r="H28" s="458"/>
      <c r="I28" s="459"/>
    </row>
    <row r="29" spans="1:9" ht="21" customHeight="1">
      <c r="A29" s="34"/>
      <c r="B29" s="36"/>
      <c r="C29" s="454" t="s">
        <v>38</v>
      </c>
      <c r="D29" s="454"/>
      <c r="E29" s="456"/>
      <c r="F29" s="456"/>
      <c r="G29" s="456"/>
      <c r="H29" s="456"/>
      <c r="I29" s="457"/>
    </row>
    <row r="33" spans="1:9" ht="21" customHeight="1">
      <c r="A33" s="37"/>
      <c r="B33" s="460" t="s">
        <v>39</v>
      </c>
      <c r="C33" s="461"/>
      <c r="D33" s="460" t="s">
        <v>40</v>
      </c>
      <c r="E33" s="461"/>
      <c r="F33" s="460" t="s">
        <v>41</v>
      </c>
      <c r="G33" s="461"/>
      <c r="H33" s="464" t="s">
        <v>42</v>
      </c>
      <c r="I33" s="461"/>
    </row>
    <row r="34" spans="1:9" ht="21" customHeight="1">
      <c r="A34" s="37" t="s">
        <v>47</v>
      </c>
      <c r="B34" s="462" t="s">
        <v>48</v>
      </c>
      <c r="C34" s="463"/>
      <c r="D34" s="460"/>
      <c r="E34" s="461"/>
      <c r="F34" s="460"/>
      <c r="G34" s="461"/>
      <c r="H34" s="460"/>
      <c r="I34" s="461"/>
    </row>
    <row r="35" ht="16.5" customHeight="1"/>
    <row r="36" ht="13.5" customHeight="1"/>
    <row r="37" ht="13.5" customHeight="1">
      <c r="A37" s="32" t="s">
        <v>51</v>
      </c>
    </row>
    <row r="38" ht="16.5" customHeight="1">
      <c r="A38" s="32" t="s">
        <v>52</v>
      </c>
    </row>
    <row r="39" ht="16.5" customHeight="1">
      <c r="A39" s="32" t="s">
        <v>53</v>
      </c>
    </row>
    <row r="40" ht="16.5" customHeight="1">
      <c r="A40" s="32" t="s">
        <v>54</v>
      </c>
    </row>
    <row r="41" ht="16.5" customHeight="1">
      <c r="A41" s="32" t="s">
        <v>55</v>
      </c>
    </row>
    <row r="42" ht="16.5" customHeight="1">
      <c r="A42" s="32" t="s">
        <v>56</v>
      </c>
    </row>
    <row r="43" ht="12.75">
      <c r="A43" s="32" t="s">
        <v>530</v>
      </c>
    </row>
    <row r="44" ht="12.75">
      <c r="A44" s="32" t="s">
        <v>532</v>
      </c>
    </row>
  </sheetData>
  <sheetProtection/>
  <mergeCells count="26">
    <mergeCell ref="A23:B23"/>
    <mergeCell ref="A25:B25"/>
    <mergeCell ref="A24:B24"/>
    <mergeCell ref="C23:I23"/>
    <mergeCell ref="C24:I24"/>
    <mergeCell ref="A3:I3"/>
    <mergeCell ref="A4:I4"/>
    <mergeCell ref="A14:I14"/>
    <mergeCell ref="A15:I15"/>
    <mergeCell ref="E29:I29"/>
    <mergeCell ref="E28:I28"/>
    <mergeCell ref="E26:I26"/>
    <mergeCell ref="E25:I25"/>
    <mergeCell ref="E27:I27"/>
    <mergeCell ref="C29:D29"/>
    <mergeCell ref="C28:D28"/>
    <mergeCell ref="C26:D26"/>
    <mergeCell ref="C25:D25"/>
    <mergeCell ref="H33:I33"/>
    <mergeCell ref="F33:G33"/>
    <mergeCell ref="D33:E33"/>
    <mergeCell ref="B33:C33"/>
    <mergeCell ref="B34:C34"/>
    <mergeCell ref="D34:E34"/>
    <mergeCell ref="F34:G34"/>
    <mergeCell ref="H34:I34"/>
  </mergeCells>
  <printOptions/>
  <pageMargins left="0.984251968503937" right="0.1968503937007874" top="0.984251968503937" bottom="0.98425196850393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L66"/>
  <sheetViews>
    <sheetView view="pageBreakPreview" zoomScaleSheetLayoutView="100" zoomScalePageLayoutView="0" workbookViewId="0" topLeftCell="A1">
      <selection activeCell="A3" sqref="A3:A5"/>
    </sheetView>
  </sheetViews>
  <sheetFormatPr defaultColWidth="3.19921875" defaultRowHeight="12.75" customHeight="1"/>
  <cols>
    <col min="1" max="1" width="3.19921875" style="32" customWidth="1"/>
    <col min="2" max="2" width="10" style="32" customWidth="1"/>
    <col min="3" max="3" width="10.69921875" style="32" customWidth="1"/>
    <col min="4" max="4" width="5" style="32" customWidth="1"/>
    <col min="5" max="5" width="20" style="32" customWidth="1"/>
    <col min="6" max="6" width="23.796875" style="32" customWidth="1"/>
    <col min="7" max="9" width="3.19921875" style="42" customWidth="1"/>
    <col min="10" max="10" width="13.796875" style="42" customWidth="1"/>
    <col min="11" max="11" width="3.19921875" style="42" customWidth="1"/>
    <col min="12" max="16384" width="3.19921875" style="32" customWidth="1"/>
  </cols>
  <sheetData>
    <row r="1" ht="12.75" customHeight="1">
      <c r="K1" s="66" t="s">
        <v>58</v>
      </c>
    </row>
    <row r="2" ht="12.75" customHeight="1" thickBot="1">
      <c r="K2" s="136" t="s">
        <v>611</v>
      </c>
    </row>
    <row r="3" spans="1:11" ht="12" customHeight="1">
      <c r="A3" s="465"/>
      <c r="B3" s="470" t="s">
        <v>291</v>
      </c>
      <c r="C3" s="473" t="s">
        <v>292</v>
      </c>
      <c r="D3" s="476" t="s">
        <v>632</v>
      </c>
      <c r="E3" s="480"/>
      <c r="F3" s="503" t="s">
        <v>633</v>
      </c>
      <c r="G3" s="477"/>
      <c r="H3" s="477"/>
      <c r="I3" s="477"/>
      <c r="J3" s="477"/>
      <c r="K3" s="480"/>
    </row>
    <row r="4" spans="1:11" ht="12" customHeight="1">
      <c r="A4" s="466"/>
      <c r="B4" s="471"/>
      <c r="C4" s="474"/>
      <c r="D4" s="159" t="s">
        <v>293</v>
      </c>
      <c r="E4" s="502" t="s">
        <v>294</v>
      </c>
      <c r="F4" s="504" t="s">
        <v>295</v>
      </c>
      <c r="G4" s="483" t="s">
        <v>296</v>
      </c>
      <c r="H4" s="464"/>
      <c r="I4" s="464"/>
      <c r="J4" s="468" t="s">
        <v>595</v>
      </c>
      <c r="K4" s="469"/>
    </row>
    <row r="5" spans="1:11" ht="12" customHeight="1" thickBot="1">
      <c r="A5" s="467"/>
      <c r="B5" s="472"/>
      <c r="C5" s="475"/>
      <c r="D5" s="160" t="s">
        <v>297</v>
      </c>
      <c r="E5" s="475"/>
      <c r="F5" s="505"/>
      <c r="G5" s="161" t="s">
        <v>489</v>
      </c>
      <c r="H5" s="164" t="s">
        <v>490</v>
      </c>
      <c r="I5" s="162" t="s">
        <v>491</v>
      </c>
      <c r="J5" s="163"/>
      <c r="K5" s="335"/>
    </row>
    <row r="6" spans="1:11" ht="13.5" customHeight="1">
      <c r="A6" s="499" t="s">
        <v>533</v>
      </c>
      <c r="B6" s="85" t="s">
        <v>97</v>
      </c>
      <c r="C6" s="135" t="s">
        <v>221</v>
      </c>
      <c r="D6" s="43" t="s">
        <v>71</v>
      </c>
      <c r="E6" s="386" t="s">
        <v>72</v>
      </c>
      <c r="F6" s="402" t="s">
        <v>625</v>
      </c>
      <c r="G6" s="68" t="s">
        <v>269</v>
      </c>
      <c r="H6" s="105"/>
      <c r="I6" s="68"/>
      <c r="J6" s="68" t="s">
        <v>543</v>
      </c>
      <c r="K6" s="498" t="s">
        <v>609</v>
      </c>
    </row>
    <row r="7" spans="1:11" ht="13.5" customHeight="1">
      <c r="A7" s="500"/>
      <c r="B7" s="87" t="s">
        <v>219</v>
      </c>
      <c r="C7" s="135" t="s">
        <v>517</v>
      </c>
      <c r="D7" s="93"/>
      <c r="E7" s="315"/>
      <c r="F7" s="82" t="s">
        <v>624</v>
      </c>
      <c r="G7" s="61"/>
      <c r="H7" s="84"/>
      <c r="I7" s="61"/>
      <c r="J7" s="61"/>
      <c r="K7" s="485"/>
    </row>
    <row r="8" spans="1:11" ht="13.5" customHeight="1">
      <c r="A8" s="500"/>
      <c r="B8" s="130" t="str">
        <f>'等級及び申請者'!F21</f>
        <v>等級1</v>
      </c>
      <c r="C8" s="88"/>
      <c r="D8" s="43"/>
      <c r="E8" s="315"/>
      <c r="F8" s="82"/>
      <c r="G8" s="61"/>
      <c r="H8" s="84"/>
      <c r="I8" s="61"/>
      <c r="J8" s="61"/>
      <c r="K8" s="485"/>
    </row>
    <row r="9" spans="1:12" ht="13.5" customHeight="1">
      <c r="A9" s="500"/>
      <c r="B9" s="43"/>
      <c r="C9" s="74"/>
      <c r="D9" s="127"/>
      <c r="E9" s="74"/>
      <c r="F9" s="94"/>
      <c r="G9" s="240"/>
      <c r="H9" s="240"/>
      <c r="I9" s="240"/>
      <c r="J9" s="240"/>
      <c r="K9" s="492"/>
      <c r="L9" s="43"/>
    </row>
    <row r="10" spans="1:11" ht="13.5" customHeight="1">
      <c r="A10" s="500"/>
      <c r="B10" s="43"/>
      <c r="C10" s="135" t="s">
        <v>244</v>
      </c>
      <c r="D10" s="93" t="s">
        <v>71</v>
      </c>
      <c r="E10" s="323" t="s">
        <v>72</v>
      </c>
      <c r="F10" s="123" t="s">
        <v>254</v>
      </c>
      <c r="G10" s="105" t="s">
        <v>274</v>
      </c>
      <c r="H10" s="68"/>
      <c r="I10" s="105" t="s">
        <v>72</v>
      </c>
      <c r="J10" s="68" t="s">
        <v>543</v>
      </c>
      <c r="K10" s="484" t="s">
        <v>609</v>
      </c>
    </row>
    <row r="11" spans="1:11" ht="13.5" customHeight="1">
      <c r="A11" s="500"/>
      <c r="B11" s="43"/>
      <c r="C11" s="135" t="s">
        <v>245</v>
      </c>
      <c r="D11" s="93"/>
      <c r="E11" s="319"/>
      <c r="F11" s="90"/>
      <c r="G11" s="84"/>
      <c r="H11" s="61"/>
      <c r="I11" s="84"/>
      <c r="J11" s="61"/>
      <c r="K11" s="485"/>
    </row>
    <row r="12" spans="1:11" ht="13.5" customHeight="1">
      <c r="A12" s="500"/>
      <c r="B12" s="43"/>
      <c r="C12" s="88"/>
      <c r="D12" s="93"/>
      <c r="E12" s="319"/>
      <c r="F12" s="90"/>
      <c r="G12" s="84"/>
      <c r="H12" s="61"/>
      <c r="I12" s="84"/>
      <c r="J12" s="61"/>
      <c r="K12" s="485"/>
    </row>
    <row r="13" spans="1:11" ht="13.5" customHeight="1">
      <c r="A13" s="500"/>
      <c r="B13" s="43"/>
      <c r="C13" s="88"/>
      <c r="D13" s="52"/>
      <c r="E13" s="323"/>
      <c r="F13" s="106"/>
      <c r="G13" s="68"/>
      <c r="H13" s="105"/>
      <c r="I13" s="68"/>
      <c r="J13" s="68"/>
      <c r="K13" s="485"/>
    </row>
    <row r="14" spans="1:12" ht="13.5" customHeight="1" thickBot="1">
      <c r="A14" s="501"/>
      <c r="B14" s="119"/>
      <c r="C14" s="92"/>
      <c r="D14" s="53"/>
      <c r="E14" s="321"/>
      <c r="F14" s="104"/>
      <c r="G14" s="78"/>
      <c r="H14" s="103"/>
      <c r="I14" s="78"/>
      <c r="J14" s="78"/>
      <c r="K14" s="486"/>
      <c r="L14" s="43"/>
    </row>
    <row r="15" spans="1:11" ht="13.5" customHeight="1">
      <c r="A15" s="115" t="s">
        <v>148</v>
      </c>
      <c r="B15" s="146" t="s">
        <v>684</v>
      </c>
      <c r="C15" s="134" t="s">
        <v>149</v>
      </c>
      <c r="D15" s="107" t="s">
        <v>71</v>
      </c>
      <c r="E15" s="316" t="s">
        <v>72</v>
      </c>
      <c r="F15" s="126" t="str">
        <f>IF(B18="等級1","□","■")&amp;"断熱材の種類"</f>
        <v>□断熱材の種類</v>
      </c>
      <c r="G15" s="83" t="str">
        <f>IF(B18="等級1","□","■")</f>
        <v>□</v>
      </c>
      <c r="H15" s="59" t="str">
        <f>IF(B18="等級1","□","■")</f>
        <v>□</v>
      </c>
      <c r="I15" s="83" t="s">
        <v>72</v>
      </c>
      <c r="J15" s="59" t="s">
        <v>543</v>
      </c>
      <c r="K15" s="487" t="s">
        <v>610</v>
      </c>
    </row>
    <row r="16" spans="1:11" ht="13.5" customHeight="1">
      <c r="A16" s="91" t="s">
        <v>615</v>
      </c>
      <c r="B16" s="147" t="s">
        <v>685</v>
      </c>
      <c r="C16" s="135" t="s">
        <v>229</v>
      </c>
      <c r="D16" s="93"/>
      <c r="E16" s="397"/>
      <c r="F16" s="89"/>
      <c r="G16" s="97"/>
      <c r="H16" s="72"/>
      <c r="I16" s="97"/>
      <c r="J16" s="72"/>
      <c r="K16" s="488"/>
    </row>
    <row r="17" spans="1:11" ht="13.5" customHeight="1">
      <c r="A17" s="91" t="s">
        <v>616</v>
      </c>
      <c r="B17" s="52"/>
      <c r="C17" s="88"/>
      <c r="D17" s="93"/>
      <c r="E17" s="323" t="s">
        <v>72</v>
      </c>
      <c r="F17" s="123" t="str">
        <f>IF(B18="等級1","□","■")&amp;"床の断熱構造"</f>
        <v>□床の断熱構造</v>
      </c>
      <c r="G17" s="105" t="str">
        <f>IF(B18="等級1","□","■")</f>
        <v>□</v>
      </c>
      <c r="H17" s="68"/>
      <c r="I17" s="105"/>
      <c r="J17" s="68" t="s">
        <v>543</v>
      </c>
      <c r="K17" s="488"/>
    </row>
    <row r="18" spans="1:11" ht="13.5" customHeight="1">
      <c r="A18" s="47" t="s">
        <v>617</v>
      </c>
      <c r="B18" s="131" t="str">
        <f>'等級及び申請者'!F23</f>
        <v>等級1</v>
      </c>
      <c r="C18" s="88"/>
      <c r="D18" s="93"/>
      <c r="E18" s="397"/>
      <c r="F18" s="89"/>
      <c r="G18" s="97"/>
      <c r="H18" s="72"/>
      <c r="I18" s="97"/>
      <c r="J18" s="72"/>
      <c r="K18" s="488"/>
    </row>
    <row r="19" spans="1:11" ht="13.5" customHeight="1">
      <c r="A19" s="91" t="s">
        <v>618</v>
      </c>
      <c r="B19" s="400"/>
      <c r="C19" s="88"/>
      <c r="D19" s="93"/>
      <c r="E19" s="323" t="s">
        <v>72</v>
      </c>
      <c r="F19" s="123" t="str">
        <f>IF(OR($B$18="等級1",$B$18="等級2"),"□","■")&amp;"土間床等の外周部の断熱構造"</f>
        <v>□土間床等の外周部の断熱構造</v>
      </c>
      <c r="G19" s="105" t="str">
        <f>IF(OR($B$18="等級1",$B$18="等級2"),"□","■")</f>
        <v>□</v>
      </c>
      <c r="H19" s="68"/>
      <c r="I19" s="105" t="s">
        <v>72</v>
      </c>
      <c r="J19" s="68" t="s">
        <v>543</v>
      </c>
      <c r="K19" s="488"/>
    </row>
    <row r="20" spans="1:11" ht="13.5" customHeight="1">
      <c r="A20" s="91" t="s">
        <v>619</v>
      </c>
      <c r="B20" s="91" t="str">
        <f>'等級及び申請者'!F24</f>
        <v>地域区分6</v>
      </c>
      <c r="C20" s="88"/>
      <c r="D20" s="93"/>
      <c r="E20" s="397"/>
      <c r="F20" s="305" t="s">
        <v>614</v>
      </c>
      <c r="G20" s="97"/>
      <c r="H20" s="72"/>
      <c r="I20" s="97"/>
      <c r="J20" s="72"/>
      <c r="K20" s="488"/>
    </row>
    <row r="21" spans="1:11" ht="13.5" customHeight="1">
      <c r="A21" s="91" t="s">
        <v>620</v>
      </c>
      <c r="B21" s="91"/>
      <c r="C21" s="88"/>
      <c r="D21" s="93"/>
      <c r="E21" s="323" t="s">
        <v>72</v>
      </c>
      <c r="F21" s="123" t="str">
        <f>IF(B18="等級1","□","■")&amp;"屋根又は天井の断熱構造"</f>
        <v>□屋根又は天井の断熱構造</v>
      </c>
      <c r="G21" s="105" t="str">
        <f>IF(B18="等級1","□","■")</f>
        <v>□</v>
      </c>
      <c r="H21" s="68"/>
      <c r="I21" s="105" t="s">
        <v>72</v>
      </c>
      <c r="J21" s="68" t="s">
        <v>543</v>
      </c>
      <c r="K21" s="488"/>
    </row>
    <row r="22" spans="1:11" ht="13.5" customHeight="1">
      <c r="A22" s="91" t="s">
        <v>621</v>
      </c>
      <c r="B22" s="91"/>
      <c r="C22" s="88"/>
      <c r="D22" s="93"/>
      <c r="E22" s="397"/>
      <c r="F22" s="305" t="s">
        <v>614</v>
      </c>
      <c r="G22" s="97"/>
      <c r="H22" s="72"/>
      <c r="I22" s="97"/>
      <c r="J22" s="72"/>
      <c r="K22" s="488"/>
    </row>
    <row r="23" spans="1:11" ht="13.5" customHeight="1">
      <c r="A23" s="91" t="s">
        <v>622</v>
      </c>
      <c r="B23" s="91"/>
      <c r="C23" s="88"/>
      <c r="D23" s="93"/>
      <c r="E23" s="323" t="s">
        <v>72</v>
      </c>
      <c r="F23" s="123" t="str">
        <f>IF(B18="等級1","□","■")&amp;"壁の断熱構造"</f>
        <v>□壁の断熱構造</v>
      </c>
      <c r="G23" s="105" t="str">
        <f>IF(B18="等級1","□","■")</f>
        <v>□</v>
      </c>
      <c r="H23" s="68"/>
      <c r="I23" s="105" t="s">
        <v>72</v>
      </c>
      <c r="J23" s="68" t="s">
        <v>543</v>
      </c>
      <c r="K23" s="488"/>
    </row>
    <row r="24" spans="1:11" ht="13.5" customHeight="1">
      <c r="A24" s="91" t="s">
        <v>623</v>
      </c>
      <c r="B24" s="91"/>
      <c r="C24" s="88"/>
      <c r="D24" s="75"/>
      <c r="E24" s="325"/>
      <c r="F24" s="89"/>
      <c r="G24" s="97"/>
      <c r="H24" s="72"/>
      <c r="I24" s="97"/>
      <c r="J24" s="72"/>
      <c r="K24" s="490"/>
    </row>
    <row r="25" spans="1:11" ht="13.5" customHeight="1">
      <c r="A25" s="91"/>
      <c r="B25" s="91"/>
      <c r="C25" s="343" t="s">
        <v>90</v>
      </c>
      <c r="D25" s="93" t="s">
        <v>71</v>
      </c>
      <c r="E25" s="323" t="s">
        <v>152</v>
      </c>
      <c r="F25" s="123" t="str">
        <f>IF(OR($B$18="等級1",$B$18="等級2",$B$18="等級3"),"□","■")&amp;"窓等の熱貫流率又は仕様等"</f>
        <v>□窓等の熱貫流率又は仕様等</v>
      </c>
      <c r="G25" s="105" t="str">
        <f>IF(OR($B$18="等級1",$B$18="等級2",$B$18="等級3"),"□","■")</f>
        <v>□</v>
      </c>
      <c r="H25" s="68"/>
      <c r="I25" s="105" t="s">
        <v>72</v>
      </c>
      <c r="J25" s="68" t="s">
        <v>543</v>
      </c>
      <c r="K25" s="491" t="s">
        <v>610</v>
      </c>
    </row>
    <row r="26" spans="1:11" ht="13.5" customHeight="1">
      <c r="A26" s="91"/>
      <c r="B26" s="91"/>
      <c r="C26" s="135" t="s">
        <v>153</v>
      </c>
      <c r="D26" s="93"/>
      <c r="E26" s="397"/>
      <c r="F26" s="305" t="s">
        <v>614</v>
      </c>
      <c r="G26" s="97"/>
      <c r="H26" s="72"/>
      <c r="I26" s="97"/>
      <c r="J26" s="72"/>
      <c r="K26" s="488"/>
    </row>
    <row r="27" spans="1:11" ht="13.5" customHeight="1">
      <c r="A27" s="91"/>
      <c r="B27" s="91"/>
      <c r="C27" s="88"/>
      <c r="D27" s="93"/>
      <c r="E27" s="323" t="s">
        <v>152</v>
      </c>
      <c r="F27" s="123" t="str">
        <f>IF(OR($B$18="等級1",$B$18="等級2",$B$18="等級3"),"□","■")&amp;"ドアの熱貫流率又は仕様等"</f>
        <v>□ドアの熱貫流率又は仕様等</v>
      </c>
      <c r="G27" s="105" t="str">
        <f>IF(OR($B$18="等級1",$B$18="等級2",$B$18="等級3"),"□","■")</f>
        <v>□</v>
      </c>
      <c r="H27" s="68"/>
      <c r="I27" s="105" t="s">
        <v>72</v>
      </c>
      <c r="J27" s="68" t="s">
        <v>543</v>
      </c>
      <c r="K27" s="488"/>
    </row>
    <row r="28" spans="1:11" ht="13.5" customHeight="1">
      <c r="A28" s="91"/>
      <c r="B28" s="91"/>
      <c r="C28" s="88"/>
      <c r="D28" s="93"/>
      <c r="E28" s="397"/>
      <c r="F28" s="305" t="s">
        <v>614</v>
      </c>
      <c r="G28" s="97"/>
      <c r="H28" s="72"/>
      <c r="I28" s="97"/>
      <c r="J28" s="72"/>
      <c r="K28" s="488"/>
    </row>
    <row r="29" spans="1:11" ht="13.5" customHeight="1">
      <c r="A29" s="91"/>
      <c r="B29" s="91"/>
      <c r="C29" s="343" t="s">
        <v>154</v>
      </c>
      <c r="D29" s="307" t="s">
        <v>71</v>
      </c>
      <c r="E29" s="323"/>
      <c r="F29" s="123" t="s">
        <v>159</v>
      </c>
      <c r="G29" s="105"/>
      <c r="H29" s="68"/>
      <c r="I29" s="105"/>
      <c r="J29" s="68"/>
      <c r="K29" s="488"/>
    </row>
    <row r="30" spans="1:11" ht="13.5" customHeight="1">
      <c r="A30" s="91"/>
      <c r="B30" s="91"/>
      <c r="C30" s="135" t="s">
        <v>156</v>
      </c>
      <c r="D30" s="52"/>
      <c r="E30" s="319" t="s">
        <v>152</v>
      </c>
      <c r="F30" s="90" t="str">
        <f>IF(OR($B$18="等級1",$B$18="等級2"),"□","■")&amp;"窓・ドアの仕様"</f>
        <v>□窓・ドアの仕様</v>
      </c>
      <c r="G30" s="84" t="str">
        <f>IF(OR($B$18="等級1",$B$18="等級2"),"□","■")</f>
        <v>□</v>
      </c>
      <c r="H30" s="61"/>
      <c r="I30" s="84" t="s">
        <v>72</v>
      </c>
      <c r="J30" s="61" t="s">
        <v>543</v>
      </c>
      <c r="K30" s="488"/>
    </row>
    <row r="31" spans="1:11" ht="13.5" customHeight="1">
      <c r="A31" s="91"/>
      <c r="B31" s="91"/>
      <c r="C31" s="74"/>
      <c r="D31" s="75"/>
      <c r="E31" s="325"/>
      <c r="F31" s="89"/>
      <c r="G31" s="97"/>
      <c r="H31" s="72"/>
      <c r="I31" s="97"/>
      <c r="J31" s="72"/>
      <c r="K31" s="490"/>
    </row>
    <row r="32" spans="1:11" ht="13.5" customHeight="1">
      <c r="A32" s="91"/>
      <c r="B32" s="91"/>
      <c r="C32" s="135" t="s">
        <v>230</v>
      </c>
      <c r="D32" s="93" t="s">
        <v>71</v>
      </c>
      <c r="E32" s="323" t="s">
        <v>72</v>
      </c>
      <c r="F32" s="123" t="s">
        <v>228</v>
      </c>
      <c r="G32" s="105" t="s">
        <v>280</v>
      </c>
      <c r="H32" s="68"/>
      <c r="I32" s="105" t="s">
        <v>72</v>
      </c>
      <c r="J32" s="68" t="s">
        <v>543</v>
      </c>
      <c r="K32" s="484" t="s">
        <v>609</v>
      </c>
    </row>
    <row r="33" spans="1:11" ht="13.5" customHeight="1">
      <c r="A33" s="91"/>
      <c r="B33" s="91"/>
      <c r="C33" s="135" t="s">
        <v>160</v>
      </c>
      <c r="D33" s="93"/>
      <c r="E33" s="397"/>
      <c r="F33" s="89"/>
      <c r="G33" s="97"/>
      <c r="H33" s="72"/>
      <c r="I33" s="97"/>
      <c r="J33" s="72"/>
      <c r="K33" s="485"/>
    </row>
    <row r="34" spans="1:11" ht="13.5" customHeight="1">
      <c r="A34" s="91"/>
      <c r="B34" s="91"/>
      <c r="C34" s="88"/>
      <c r="D34" s="93"/>
      <c r="E34" s="323" t="s">
        <v>115</v>
      </c>
      <c r="F34" s="311" t="str">
        <f>IF(OR($B$18="等級1",$B$18="等級2",$B$18="等級3"),"□","■")&amp;"屋根又は外壁の通気層設置状態"</f>
        <v>□屋根又は外壁の通気層設置状態</v>
      </c>
      <c r="G34" s="105" t="str">
        <f>IF(OR($B$18="等級1",$B$18="等級2",$B$18="等級3"),"□","■")</f>
        <v>□</v>
      </c>
      <c r="H34" s="68"/>
      <c r="I34" s="105" t="s">
        <v>72</v>
      </c>
      <c r="J34" s="68" t="s">
        <v>543</v>
      </c>
      <c r="K34" s="485"/>
    </row>
    <row r="35" spans="1:11" ht="13.5" customHeight="1">
      <c r="A35" s="91"/>
      <c r="B35" s="91"/>
      <c r="C35" s="88"/>
      <c r="D35" s="93"/>
      <c r="E35" s="319"/>
      <c r="F35" s="148" t="s">
        <v>614</v>
      </c>
      <c r="G35" s="84"/>
      <c r="H35" s="61"/>
      <c r="I35" s="84"/>
      <c r="J35" s="61"/>
      <c r="K35" s="485"/>
    </row>
    <row r="36" spans="1:11" ht="13.5" customHeight="1" thickBot="1">
      <c r="A36" s="91"/>
      <c r="B36" s="91"/>
      <c r="C36" s="88"/>
      <c r="D36" s="93"/>
      <c r="E36" s="319"/>
      <c r="F36" s="90"/>
      <c r="G36" s="84"/>
      <c r="H36" s="61"/>
      <c r="I36" s="84"/>
      <c r="J36" s="61"/>
      <c r="K36" s="486"/>
    </row>
    <row r="37" spans="1:11" ht="12.75" customHeight="1">
      <c r="A37" s="115" t="s">
        <v>161</v>
      </c>
      <c r="B37" s="146" t="s">
        <v>162</v>
      </c>
      <c r="C37" s="134" t="s">
        <v>163</v>
      </c>
      <c r="D37" s="107" t="s">
        <v>71</v>
      </c>
      <c r="E37" s="316" t="s">
        <v>72</v>
      </c>
      <c r="F37" s="126" t="s">
        <v>235</v>
      </c>
      <c r="G37" s="83" t="s">
        <v>215</v>
      </c>
      <c r="H37" s="59"/>
      <c r="I37" s="83"/>
      <c r="J37" s="59" t="s">
        <v>543</v>
      </c>
      <c r="K37" s="498" t="s">
        <v>609</v>
      </c>
    </row>
    <row r="38" spans="1:11" ht="12.75" customHeight="1">
      <c r="A38" s="91" t="s">
        <v>164</v>
      </c>
      <c r="B38" s="147" t="s">
        <v>165</v>
      </c>
      <c r="C38" s="135" t="s">
        <v>166</v>
      </c>
      <c r="D38" s="93"/>
      <c r="E38" s="319"/>
      <c r="F38" s="89"/>
      <c r="G38" s="97"/>
      <c r="H38" s="72"/>
      <c r="I38" s="97"/>
      <c r="J38" s="72"/>
      <c r="K38" s="485"/>
    </row>
    <row r="39" spans="1:11" ht="12.75" customHeight="1">
      <c r="A39" s="91" t="s">
        <v>150</v>
      </c>
      <c r="B39" s="147" t="s">
        <v>231</v>
      </c>
      <c r="C39" s="135" t="s">
        <v>167</v>
      </c>
      <c r="D39" s="93"/>
      <c r="E39" s="319"/>
      <c r="F39" s="123" t="s">
        <v>236</v>
      </c>
      <c r="G39" s="105" t="s">
        <v>281</v>
      </c>
      <c r="H39" s="68"/>
      <c r="I39" s="105"/>
      <c r="J39" s="68" t="s">
        <v>543</v>
      </c>
      <c r="K39" s="485"/>
    </row>
    <row r="40" spans="1:11" ht="12.75" customHeight="1">
      <c r="A40" s="91" t="s">
        <v>151</v>
      </c>
      <c r="B40" s="150" t="s">
        <v>168</v>
      </c>
      <c r="C40" s="135" t="s">
        <v>282</v>
      </c>
      <c r="D40" s="93"/>
      <c r="E40" s="319"/>
      <c r="F40" s="89"/>
      <c r="G40" s="97"/>
      <c r="H40" s="72"/>
      <c r="I40" s="97"/>
      <c r="J40" s="72"/>
      <c r="K40" s="485"/>
    </row>
    <row r="41" spans="1:11" ht="12.75" customHeight="1">
      <c r="A41" s="91" t="s">
        <v>76</v>
      </c>
      <c r="B41" s="131" t="s">
        <v>169</v>
      </c>
      <c r="C41" s="135" t="s">
        <v>170</v>
      </c>
      <c r="D41" s="93"/>
      <c r="E41" s="319"/>
      <c r="F41" s="123" t="s">
        <v>237</v>
      </c>
      <c r="G41" s="105" t="s">
        <v>283</v>
      </c>
      <c r="H41" s="68"/>
      <c r="I41" s="105"/>
      <c r="J41" s="68" t="s">
        <v>543</v>
      </c>
      <c r="K41" s="485"/>
    </row>
    <row r="42" spans="1:11" ht="12.75" customHeight="1">
      <c r="A42" s="91" t="s">
        <v>77</v>
      </c>
      <c r="B42" s="91"/>
      <c r="C42" s="74"/>
      <c r="D42" s="100"/>
      <c r="E42" s="325"/>
      <c r="F42" s="89"/>
      <c r="G42" s="97"/>
      <c r="H42" s="72"/>
      <c r="I42" s="97"/>
      <c r="J42" s="72"/>
      <c r="K42" s="492"/>
    </row>
    <row r="43" spans="1:11" ht="12.75" customHeight="1">
      <c r="A43" s="91" t="s">
        <v>518</v>
      </c>
      <c r="B43" s="91" t="str">
        <f>IF('等級及び申請者'!E25="否選択","□選択","■選択")</f>
        <v>□選択</v>
      </c>
      <c r="C43" s="135" t="s">
        <v>174</v>
      </c>
      <c r="D43" s="93" t="s">
        <v>71</v>
      </c>
      <c r="E43" s="323" t="s">
        <v>171</v>
      </c>
      <c r="F43" s="123" t="s">
        <v>238</v>
      </c>
      <c r="G43" s="105" t="s">
        <v>268</v>
      </c>
      <c r="H43" s="68"/>
      <c r="I43" s="105" t="s">
        <v>72</v>
      </c>
      <c r="J43" s="68" t="s">
        <v>543</v>
      </c>
      <c r="K43" s="491" t="s">
        <v>610</v>
      </c>
    </row>
    <row r="44" spans="1:11" ht="12.75" customHeight="1">
      <c r="A44" s="91" t="s">
        <v>520</v>
      </c>
      <c r="B44" s="91"/>
      <c r="C44" s="135" t="s">
        <v>525</v>
      </c>
      <c r="D44" s="93"/>
      <c r="E44" s="319" t="s">
        <v>522</v>
      </c>
      <c r="F44" s="90"/>
      <c r="G44" s="84"/>
      <c r="H44" s="61"/>
      <c r="I44" s="84"/>
      <c r="J44" s="61"/>
      <c r="K44" s="488"/>
    </row>
    <row r="45" spans="1:11" ht="12.75" customHeight="1">
      <c r="A45" s="91" t="s">
        <v>523</v>
      </c>
      <c r="B45" s="91"/>
      <c r="C45" s="135" t="s">
        <v>172</v>
      </c>
      <c r="D45" s="93"/>
      <c r="E45" s="319" t="s">
        <v>173</v>
      </c>
      <c r="F45" s="125"/>
      <c r="G45" s="86"/>
      <c r="H45" s="101"/>
      <c r="I45" s="86"/>
      <c r="J45" s="101"/>
      <c r="K45" s="488"/>
    </row>
    <row r="46" spans="1:11" ht="12.75" customHeight="1">
      <c r="A46" s="91" t="s">
        <v>524</v>
      </c>
      <c r="B46" s="91"/>
      <c r="C46" s="151" t="str">
        <f>IF('等級及び申請者'!F27="該当なし","　",'等級及び申請者'!F27)</f>
        <v>-</v>
      </c>
      <c r="D46" s="93"/>
      <c r="E46" s="319" t="s">
        <v>72</v>
      </c>
      <c r="F46" s="122" t="s">
        <v>239</v>
      </c>
      <c r="G46" s="96" t="s">
        <v>284</v>
      </c>
      <c r="H46" s="95"/>
      <c r="I46" s="96" t="s">
        <v>72</v>
      </c>
      <c r="J46" s="95" t="s">
        <v>543</v>
      </c>
      <c r="K46" s="488"/>
    </row>
    <row r="47" spans="1:11" ht="12.75" customHeight="1">
      <c r="A47" s="91"/>
      <c r="B47" s="91"/>
      <c r="C47" s="135"/>
      <c r="D47" s="93"/>
      <c r="E47" s="319"/>
      <c r="F47" s="90"/>
      <c r="G47" s="84"/>
      <c r="H47" s="61"/>
      <c r="I47" s="84"/>
      <c r="J47" s="61"/>
      <c r="K47" s="488"/>
    </row>
    <row r="48" spans="1:11" ht="12.75" customHeight="1" thickBot="1">
      <c r="A48" s="91"/>
      <c r="B48" s="91"/>
      <c r="C48" s="135" t="str">
        <f>IF(C46="　","■該当なし","□該当なし")</f>
        <v>□該当なし</v>
      </c>
      <c r="D48" s="93"/>
      <c r="E48" s="319"/>
      <c r="F48" s="125"/>
      <c r="G48" s="86"/>
      <c r="H48" s="101"/>
      <c r="I48" s="86"/>
      <c r="J48" s="101"/>
      <c r="K48" s="488"/>
    </row>
    <row r="49" spans="1:11" ht="12.75" customHeight="1">
      <c r="A49" s="91"/>
      <c r="B49" s="91"/>
      <c r="C49" s="88"/>
      <c r="D49" s="93"/>
      <c r="E49" s="319"/>
      <c r="F49" s="149" t="s">
        <v>627</v>
      </c>
      <c r="G49" s="83" t="s">
        <v>72</v>
      </c>
      <c r="H49" s="59"/>
      <c r="I49" s="83" t="s">
        <v>72</v>
      </c>
      <c r="J49" s="59" t="s">
        <v>543</v>
      </c>
      <c r="K49" s="488"/>
    </row>
    <row r="50" spans="1:11" ht="12.75" customHeight="1">
      <c r="A50" s="91"/>
      <c r="B50" s="91"/>
      <c r="C50" s="88"/>
      <c r="D50" s="93"/>
      <c r="E50" s="319"/>
      <c r="F50" s="90" t="s">
        <v>626</v>
      </c>
      <c r="G50" s="84"/>
      <c r="H50" s="61"/>
      <c r="I50" s="84"/>
      <c r="J50" s="61"/>
      <c r="K50" s="488"/>
    </row>
    <row r="51" spans="1:11" ht="12.75" customHeight="1">
      <c r="A51" s="91"/>
      <c r="B51" s="91"/>
      <c r="C51" s="88"/>
      <c r="D51" s="93"/>
      <c r="E51" s="319"/>
      <c r="F51" s="89"/>
      <c r="G51" s="97"/>
      <c r="H51" s="72"/>
      <c r="I51" s="97"/>
      <c r="J51" s="72"/>
      <c r="K51" s="488"/>
    </row>
    <row r="52" spans="1:11" ht="12.75" customHeight="1">
      <c r="A52" s="91"/>
      <c r="B52" s="91"/>
      <c r="C52" s="88"/>
      <c r="D52" s="93"/>
      <c r="E52" s="319"/>
      <c r="F52" s="123" t="s">
        <v>175</v>
      </c>
      <c r="G52" s="105" t="s">
        <v>72</v>
      </c>
      <c r="H52" s="68"/>
      <c r="I52" s="105" t="s">
        <v>72</v>
      </c>
      <c r="J52" s="68" t="s">
        <v>543</v>
      </c>
      <c r="K52" s="336"/>
    </row>
    <row r="53" spans="1:11" ht="12.75" customHeight="1">
      <c r="A53" s="91"/>
      <c r="B53" s="91"/>
      <c r="C53" s="88"/>
      <c r="D53" s="93"/>
      <c r="E53" s="319"/>
      <c r="F53" s="90"/>
      <c r="G53" s="84"/>
      <c r="H53" s="61"/>
      <c r="I53" s="84"/>
      <c r="J53" s="61"/>
      <c r="K53" s="336"/>
    </row>
    <row r="54" spans="1:11" ht="12.75" customHeight="1" thickBot="1">
      <c r="A54" s="91"/>
      <c r="B54" s="91"/>
      <c r="C54" s="74"/>
      <c r="D54" s="100"/>
      <c r="E54" s="325"/>
      <c r="F54" s="124"/>
      <c r="G54" s="103"/>
      <c r="H54" s="78"/>
      <c r="I54" s="103"/>
      <c r="J54" s="78"/>
      <c r="K54" s="336"/>
    </row>
    <row r="55" spans="1:11" ht="12.75" customHeight="1">
      <c r="A55" s="115" t="s">
        <v>180</v>
      </c>
      <c r="B55" s="115"/>
      <c r="C55" s="134" t="s">
        <v>242</v>
      </c>
      <c r="D55" s="107" t="s">
        <v>71</v>
      </c>
      <c r="E55" s="316" t="s">
        <v>72</v>
      </c>
      <c r="F55" s="126" t="s">
        <v>261</v>
      </c>
      <c r="G55" s="83" t="s">
        <v>268</v>
      </c>
      <c r="H55" s="59"/>
      <c r="I55" s="83"/>
      <c r="J55" s="59" t="s">
        <v>543</v>
      </c>
      <c r="K55" s="487" t="s">
        <v>610</v>
      </c>
    </row>
    <row r="56" spans="1:11" ht="12.75" customHeight="1">
      <c r="A56" s="91" t="s">
        <v>181</v>
      </c>
      <c r="B56" s="91" t="str">
        <f>IF('等級及び申請者'!E29="否選択","□選択","■選択")</f>
        <v>□選択</v>
      </c>
      <c r="C56" s="310" t="s">
        <v>629</v>
      </c>
      <c r="D56" s="93"/>
      <c r="E56" s="329"/>
      <c r="F56" s="125"/>
      <c r="G56" s="86"/>
      <c r="H56" s="101"/>
      <c r="I56" s="86"/>
      <c r="J56" s="101"/>
      <c r="K56" s="488"/>
    </row>
    <row r="57" spans="1:11" ht="12.75" customHeight="1">
      <c r="A57" s="91" t="s">
        <v>182</v>
      </c>
      <c r="B57" s="91"/>
      <c r="C57" s="151"/>
      <c r="D57" s="93"/>
      <c r="E57" s="401" t="s">
        <v>72</v>
      </c>
      <c r="F57" s="122" t="s">
        <v>262</v>
      </c>
      <c r="G57" s="96" t="s">
        <v>287</v>
      </c>
      <c r="H57" s="95" t="s">
        <v>287</v>
      </c>
      <c r="I57" s="96"/>
      <c r="J57" s="95" t="s">
        <v>543</v>
      </c>
      <c r="K57" s="488"/>
    </row>
    <row r="58" spans="1:11" ht="12.75" customHeight="1">
      <c r="A58" s="91" t="s">
        <v>183</v>
      </c>
      <c r="B58" s="91"/>
      <c r="C58" s="88"/>
      <c r="D58" s="93"/>
      <c r="E58" s="397"/>
      <c r="F58" s="89"/>
      <c r="G58" s="97"/>
      <c r="H58" s="72"/>
      <c r="I58" s="97"/>
      <c r="J58" s="72"/>
      <c r="K58" s="488"/>
    </row>
    <row r="59" spans="1:11" ht="12.75" customHeight="1">
      <c r="A59" s="91" t="s">
        <v>76</v>
      </c>
      <c r="B59" s="91"/>
      <c r="C59" s="88"/>
      <c r="D59" s="93"/>
      <c r="E59" s="323" t="s">
        <v>72</v>
      </c>
      <c r="F59" s="123" t="s">
        <v>628</v>
      </c>
      <c r="G59" s="105" t="s">
        <v>280</v>
      </c>
      <c r="H59" s="68"/>
      <c r="I59" s="105"/>
      <c r="J59" s="68" t="s">
        <v>543</v>
      </c>
      <c r="K59" s="488"/>
    </row>
    <row r="60" spans="1:11" ht="12.75" customHeight="1">
      <c r="A60" s="91" t="s">
        <v>184</v>
      </c>
      <c r="B60" s="91"/>
      <c r="C60" s="88"/>
      <c r="D60" s="93"/>
      <c r="E60" s="319"/>
      <c r="F60" s="90" t="s">
        <v>624</v>
      </c>
      <c r="G60" s="84"/>
      <c r="H60" s="61"/>
      <c r="I60" s="84"/>
      <c r="J60" s="61"/>
      <c r="K60" s="488"/>
    </row>
    <row r="61" spans="1:11" ht="12.75" customHeight="1">
      <c r="A61" s="91" t="s">
        <v>78</v>
      </c>
      <c r="B61" s="75"/>
      <c r="C61" s="74"/>
      <c r="D61" s="100"/>
      <c r="E61" s="325"/>
      <c r="F61" s="89"/>
      <c r="G61" s="97"/>
      <c r="H61" s="72"/>
      <c r="I61" s="97"/>
      <c r="J61" s="72"/>
      <c r="K61" s="488"/>
    </row>
    <row r="62" spans="1:11" ht="12.75" customHeight="1">
      <c r="A62" s="91" t="s">
        <v>79</v>
      </c>
      <c r="B62" s="91"/>
      <c r="C62" s="135" t="s">
        <v>242</v>
      </c>
      <c r="D62" s="93" t="s">
        <v>71</v>
      </c>
      <c r="E62" s="323" t="s">
        <v>72</v>
      </c>
      <c r="F62" s="123" t="s">
        <v>263</v>
      </c>
      <c r="G62" s="105" t="s">
        <v>268</v>
      </c>
      <c r="H62" s="68"/>
      <c r="I62" s="105"/>
      <c r="J62" s="68" t="s">
        <v>543</v>
      </c>
      <c r="K62" s="488"/>
    </row>
    <row r="63" spans="1:11" ht="12.75" customHeight="1">
      <c r="A63" s="91" t="s">
        <v>80</v>
      </c>
      <c r="B63" s="91" t="str">
        <f>IF('等級及び申請者'!E30="否選択","□選択","■選択")</f>
        <v>□選択</v>
      </c>
      <c r="C63" s="310" t="s">
        <v>630</v>
      </c>
      <c r="D63" s="93"/>
      <c r="E63" s="397"/>
      <c r="F63" s="89"/>
      <c r="G63" s="97"/>
      <c r="H63" s="72"/>
      <c r="I63" s="97"/>
      <c r="J63" s="72"/>
      <c r="K63" s="488"/>
    </row>
    <row r="64" spans="1:11" ht="12.75" customHeight="1">
      <c r="A64" s="91" t="s">
        <v>81</v>
      </c>
      <c r="B64" s="91"/>
      <c r="C64" s="151"/>
      <c r="D64" s="93"/>
      <c r="E64" s="323" t="s">
        <v>72</v>
      </c>
      <c r="F64" s="123" t="s">
        <v>262</v>
      </c>
      <c r="G64" s="105" t="s">
        <v>287</v>
      </c>
      <c r="H64" s="68" t="s">
        <v>287</v>
      </c>
      <c r="I64" s="105"/>
      <c r="J64" s="68" t="s">
        <v>543</v>
      </c>
      <c r="K64" s="488"/>
    </row>
    <row r="65" spans="1:11" ht="12.75" customHeight="1" thickBot="1">
      <c r="A65" s="119"/>
      <c r="B65" s="119"/>
      <c r="C65" s="92"/>
      <c r="D65" s="108"/>
      <c r="E65" s="321"/>
      <c r="F65" s="124"/>
      <c r="G65" s="103"/>
      <c r="H65" s="78"/>
      <c r="I65" s="103"/>
      <c r="J65" s="78"/>
      <c r="K65" s="489"/>
    </row>
    <row r="66" spans="1:12" ht="12.75" customHeight="1">
      <c r="A66" s="43"/>
      <c r="B66" s="43"/>
      <c r="C66" s="44"/>
      <c r="D66" s="44"/>
      <c r="E66" s="44"/>
      <c r="F66" s="44"/>
      <c r="G66" s="85"/>
      <c r="H66" s="85"/>
      <c r="I66" s="85"/>
      <c r="J66" s="85"/>
      <c r="K66" s="85"/>
      <c r="L66" s="43"/>
    </row>
  </sheetData>
  <sheetProtection/>
  <mergeCells count="18">
    <mergeCell ref="A6:A14"/>
    <mergeCell ref="A3:A5"/>
    <mergeCell ref="J4:K4"/>
    <mergeCell ref="B3:B5"/>
    <mergeCell ref="C3:C5"/>
    <mergeCell ref="D3:E3"/>
    <mergeCell ref="E4:E5"/>
    <mergeCell ref="F3:K3"/>
    <mergeCell ref="F4:F5"/>
    <mergeCell ref="K6:K9"/>
    <mergeCell ref="K10:K14"/>
    <mergeCell ref="K15:K24"/>
    <mergeCell ref="G4:I4"/>
    <mergeCell ref="K55:K65"/>
    <mergeCell ref="K25:K31"/>
    <mergeCell ref="K32:K36"/>
    <mergeCell ref="K37:K42"/>
    <mergeCell ref="K43:K51"/>
  </mergeCells>
  <conditionalFormatting sqref="E34:I36 E25:I28">
    <cfRule type="expression" priority="1" dxfId="0" stopIfTrue="1">
      <formula>OR($B$18="等級1",$B$18="等級2",$B$18="等級3")</formula>
    </cfRule>
  </conditionalFormatting>
  <conditionalFormatting sqref="E32:I33 E21:I24 E15:I18">
    <cfRule type="expression" priority="2" dxfId="0" stopIfTrue="1">
      <formula>$B$18="等級1"</formula>
    </cfRule>
  </conditionalFormatting>
  <conditionalFormatting sqref="E29:I31 E19:I20">
    <cfRule type="expression" priority="3" dxfId="0" stopIfTrue="1">
      <formula>OR($B$18="等級1",$B$18="等級2")</formula>
    </cfRule>
  </conditionalFormatting>
  <conditionalFormatting sqref="B37:J54">
    <cfRule type="expression" priority="4" dxfId="0" stopIfTrue="1">
      <formula>$B$43="□選択"</formula>
    </cfRule>
  </conditionalFormatting>
  <conditionalFormatting sqref="B55:J61">
    <cfRule type="expression" priority="5" dxfId="0" stopIfTrue="1">
      <formula>$B$56="□選択"</formula>
    </cfRule>
  </conditionalFormatting>
  <conditionalFormatting sqref="B62:J65">
    <cfRule type="expression" priority="6" dxfId="0" stopIfTrue="1">
      <formula>$B$63="□選択"</formula>
    </cfRule>
  </conditionalFormatting>
  <printOptions horizontalCentered="1"/>
  <pageMargins left="0.3937007874015748" right="0.3937007874015748" top="0.7874015748031497" bottom="0.5905511811023623" header="0.5118110236220472" footer="0.1968503937007874"/>
  <pageSetup fitToHeight="10" orientation="portrait" paperSize="9" scale="90" r:id="rId1"/>
  <headerFooter alignWithMargins="0">
    <oddHeader>&amp;C&amp;"ＭＳ Ｐゴシック,太字"&amp;14施　工　状　況　報　告　書　【枠組壁工法住宅】－第3回目</oddHeader>
    <oddFooter>&amp;L&amp;"ＭＳ Ｐゴシック,標準"&amp;8改20150401&amp;C&amp;P&amp;R&amp;"ＭＳ Ｐゴシック,標準"&amp;8KK</oddFooter>
  </headerFooter>
  <rowBreaks count="1" manualBreakCount="1">
    <brk id="66" max="14" man="1"/>
  </rowBreaks>
</worksheet>
</file>

<file path=xl/worksheets/sheet8.xml><?xml version="1.0" encoding="utf-8"?>
<worksheet xmlns="http://schemas.openxmlformats.org/spreadsheetml/2006/main" xmlns:r="http://schemas.openxmlformats.org/officeDocument/2006/relationships">
  <dimension ref="A3:I44"/>
  <sheetViews>
    <sheetView view="pageBreakPreview" zoomScaleSheetLayoutView="100" zoomScalePageLayoutView="0" workbookViewId="0" topLeftCell="A1">
      <selection activeCell="C23" sqref="C23:I23"/>
    </sheetView>
  </sheetViews>
  <sheetFormatPr defaultColWidth="8.796875" defaultRowHeight="14.25"/>
  <cols>
    <col min="9" max="9" width="10.296875" style="0" customWidth="1"/>
    <col min="10" max="10" width="4.296875" style="0" customWidth="1"/>
  </cols>
  <sheetData>
    <row r="3" spans="1:9" ht="21" customHeight="1">
      <c r="A3" s="445" t="s">
        <v>27</v>
      </c>
      <c r="B3" s="445"/>
      <c r="C3" s="445"/>
      <c r="D3" s="445"/>
      <c r="E3" s="445"/>
      <c r="F3" s="445"/>
      <c r="G3" s="445"/>
      <c r="H3" s="445"/>
      <c r="I3" s="445"/>
    </row>
    <row r="4" spans="1:9" ht="31.5" customHeight="1">
      <c r="A4" s="445" t="s">
        <v>28</v>
      </c>
      <c r="B4" s="445"/>
      <c r="C4" s="445"/>
      <c r="D4" s="445"/>
      <c r="E4" s="445"/>
      <c r="F4" s="445"/>
      <c r="G4" s="445"/>
      <c r="H4" s="445"/>
      <c r="I4" s="445"/>
    </row>
    <row r="5" ht="17.25" customHeight="1"/>
    <row r="6" ht="17.25" customHeight="1"/>
    <row r="10" ht="12.75">
      <c r="A10" t="s">
        <v>29</v>
      </c>
    </row>
    <row r="14" spans="1:9" ht="18" customHeight="1">
      <c r="A14" s="446" t="s">
        <v>30</v>
      </c>
      <c r="B14" s="446"/>
      <c r="C14" s="446"/>
      <c r="D14" s="446"/>
      <c r="E14" s="446"/>
      <c r="F14" s="446"/>
      <c r="G14" s="446"/>
      <c r="H14" s="446"/>
      <c r="I14" s="446"/>
    </row>
    <row r="15" spans="1:9" ht="18" customHeight="1">
      <c r="A15" s="447" t="s">
        <v>31</v>
      </c>
      <c r="B15" s="447"/>
      <c r="C15" s="447"/>
      <c r="D15" s="447"/>
      <c r="E15" s="447"/>
      <c r="F15" s="447"/>
      <c r="G15" s="447"/>
      <c r="H15" s="447"/>
      <c r="I15" s="447"/>
    </row>
    <row r="22" ht="18" customHeight="1"/>
    <row r="23" spans="1:9" ht="21" customHeight="1">
      <c r="A23" s="448" t="s">
        <v>32</v>
      </c>
      <c r="B23" s="449"/>
      <c r="C23" s="452">
        <f>'等級及び申請者'!I5</f>
        <v>0</v>
      </c>
      <c r="D23" s="452"/>
      <c r="E23" s="452"/>
      <c r="F23" s="452"/>
      <c r="G23" s="452"/>
      <c r="H23" s="452"/>
      <c r="I23" s="453"/>
    </row>
    <row r="24" spans="1:9" ht="21" customHeight="1">
      <c r="A24" s="448" t="s">
        <v>33</v>
      </c>
      <c r="B24" s="449"/>
      <c r="C24" s="452">
        <f>'等級及び申請者'!I6</f>
        <v>0</v>
      </c>
      <c r="D24" s="452"/>
      <c r="E24" s="452"/>
      <c r="F24" s="452"/>
      <c r="G24" s="452"/>
      <c r="H24" s="452"/>
      <c r="I24" s="453"/>
    </row>
    <row r="25" spans="1:9" ht="21" customHeight="1">
      <c r="A25" s="450" t="s">
        <v>34</v>
      </c>
      <c r="B25" s="451"/>
      <c r="C25" s="455" t="s">
        <v>35</v>
      </c>
      <c r="D25" s="455"/>
      <c r="E25" s="458">
        <f>'等級及び申請者'!I7</f>
        <v>0</v>
      </c>
      <c r="F25" s="458"/>
      <c r="G25" s="458"/>
      <c r="H25" s="458"/>
      <c r="I25" s="459"/>
    </row>
    <row r="26" spans="1:9" ht="21" customHeight="1">
      <c r="A26" s="33"/>
      <c r="B26" s="35"/>
      <c r="C26" s="455" t="s">
        <v>36</v>
      </c>
      <c r="D26" s="455"/>
      <c r="E26" s="458">
        <f>'等級及び申請者'!I8</f>
        <v>0</v>
      </c>
      <c r="F26" s="458"/>
      <c r="G26" s="458"/>
      <c r="H26" s="458"/>
      <c r="I26" s="459"/>
    </row>
    <row r="27" spans="1:9" ht="21" customHeight="1">
      <c r="A27" s="33"/>
      <c r="B27" s="35"/>
      <c r="C27" s="39"/>
      <c r="D27" s="39"/>
      <c r="E27" s="458">
        <f>'等級及び申請者'!I9</f>
        <v>0</v>
      </c>
      <c r="F27" s="458"/>
      <c r="G27" s="458"/>
      <c r="H27" s="458"/>
      <c r="I27" s="459"/>
    </row>
    <row r="28" spans="1:9" ht="21" customHeight="1">
      <c r="A28" s="33"/>
      <c r="B28" s="35"/>
      <c r="C28" s="455" t="s">
        <v>37</v>
      </c>
      <c r="D28" s="455"/>
      <c r="E28" s="458">
        <f>'等級及び申請者'!I10</f>
        <v>0</v>
      </c>
      <c r="F28" s="458"/>
      <c r="G28" s="458"/>
      <c r="H28" s="458"/>
      <c r="I28" s="459"/>
    </row>
    <row r="29" spans="1:9" ht="21" customHeight="1">
      <c r="A29" s="34"/>
      <c r="B29" s="36"/>
      <c r="C29" s="454" t="s">
        <v>38</v>
      </c>
      <c r="D29" s="454"/>
      <c r="E29" s="456"/>
      <c r="F29" s="456"/>
      <c r="G29" s="456"/>
      <c r="H29" s="456"/>
      <c r="I29" s="457"/>
    </row>
    <row r="33" spans="1:9" ht="21" customHeight="1">
      <c r="A33" s="37"/>
      <c r="B33" s="460" t="s">
        <v>39</v>
      </c>
      <c r="C33" s="461"/>
      <c r="D33" s="460" t="s">
        <v>40</v>
      </c>
      <c r="E33" s="461"/>
      <c r="F33" s="460" t="s">
        <v>41</v>
      </c>
      <c r="G33" s="461"/>
      <c r="H33" s="464" t="s">
        <v>42</v>
      </c>
      <c r="I33" s="461"/>
    </row>
    <row r="34" spans="1:9" ht="21" customHeight="1">
      <c r="A34" s="38" t="s">
        <v>49</v>
      </c>
      <c r="B34" s="506" t="s">
        <v>50</v>
      </c>
      <c r="C34" s="507"/>
      <c r="D34" s="508"/>
      <c r="E34" s="509"/>
      <c r="F34" s="508"/>
      <c r="G34" s="509"/>
      <c r="H34" s="510"/>
      <c r="I34" s="509"/>
    </row>
    <row r="35" ht="16.5" customHeight="1"/>
    <row r="36" ht="13.5" customHeight="1"/>
    <row r="37" ht="13.5" customHeight="1">
      <c r="A37" s="32" t="s">
        <v>51</v>
      </c>
    </row>
    <row r="38" ht="16.5" customHeight="1">
      <c r="A38" s="32" t="s">
        <v>52</v>
      </c>
    </row>
    <row r="39" ht="16.5" customHeight="1">
      <c r="A39" s="32" t="s">
        <v>53</v>
      </c>
    </row>
    <row r="40" ht="16.5" customHeight="1">
      <c r="A40" s="32" t="s">
        <v>54</v>
      </c>
    </row>
    <row r="41" ht="16.5" customHeight="1">
      <c r="A41" s="32" t="s">
        <v>55</v>
      </c>
    </row>
    <row r="42" ht="16.5" customHeight="1">
      <c r="A42" s="32" t="s">
        <v>56</v>
      </c>
    </row>
    <row r="43" ht="12.75">
      <c r="A43" s="32" t="s">
        <v>531</v>
      </c>
    </row>
    <row r="44" ht="12.75">
      <c r="A44" s="32" t="s">
        <v>532</v>
      </c>
    </row>
  </sheetData>
  <sheetProtection/>
  <mergeCells count="26">
    <mergeCell ref="A23:B23"/>
    <mergeCell ref="A25:B25"/>
    <mergeCell ref="A24:B24"/>
    <mergeCell ref="C23:I23"/>
    <mergeCell ref="C24:I24"/>
    <mergeCell ref="A3:I3"/>
    <mergeCell ref="A4:I4"/>
    <mergeCell ref="A14:I14"/>
    <mergeCell ref="A15:I15"/>
    <mergeCell ref="E29:I29"/>
    <mergeCell ref="E28:I28"/>
    <mergeCell ref="E26:I26"/>
    <mergeCell ref="E25:I25"/>
    <mergeCell ref="E27:I27"/>
    <mergeCell ref="C29:D29"/>
    <mergeCell ref="C28:D28"/>
    <mergeCell ref="C26:D26"/>
    <mergeCell ref="C25:D25"/>
    <mergeCell ref="H33:I33"/>
    <mergeCell ref="F33:G33"/>
    <mergeCell ref="D33:E33"/>
    <mergeCell ref="B33:C33"/>
    <mergeCell ref="B34:C34"/>
    <mergeCell ref="D34:E34"/>
    <mergeCell ref="F34:G34"/>
    <mergeCell ref="H34:I34"/>
  </mergeCells>
  <printOptions/>
  <pageMargins left="0.984251968503937" right="0.1968503937007874"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L221"/>
  <sheetViews>
    <sheetView view="pageBreakPreview" zoomScaleSheetLayoutView="100" zoomScalePageLayoutView="0" workbookViewId="0" topLeftCell="A1">
      <selection activeCell="A3" sqref="A3:A5"/>
    </sheetView>
  </sheetViews>
  <sheetFormatPr defaultColWidth="3.19921875" defaultRowHeight="12.75" customHeight="1"/>
  <cols>
    <col min="1" max="1" width="3.19921875" style="32" customWidth="1"/>
    <col min="2" max="2" width="10" style="32" customWidth="1"/>
    <col min="3" max="3" width="10.69921875" style="32" customWidth="1"/>
    <col min="4" max="4" width="5" style="32" customWidth="1"/>
    <col min="5" max="5" width="20" style="32" customWidth="1"/>
    <col min="6" max="6" width="23.796875" style="32" customWidth="1"/>
    <col min="7" max="9" width="3.19921875" style="42" customWidth="1"/>
    <col min="10" max="10" width="13.796875" style="42" customWidth="1"/>
    <col min="11" max="11" width="3.19921875" style="42" customWidth="1"/>
    <col min="12" max="16384" width="3.19921875" style="32" customWidth="1"/>
  </cols>
  <sheetData>
    <row r="1" ht="12.75" customHeight="1">
      <c r="K1" s="66" t="s">
        <v>58</v>
      </c>
    </row>
    <row r="2" spans="11:12" ht="12.75" customHeight="1" thickBot="1">
      <c r="K2" s="406" t="s">
        <v>611</v>
      </c>
      <c r="L2" s="43"/>
    </row>
    <row r="3" spans="1:11" ht="12" customHeight="1">
      <c r="A3" s="465"/>
      <c r="B3" s="470" t="s">
        <v>291</v>
      </c>
      <c r="C3" s="473" t="s">
        <v>292</v>
      </c>
      <c r="D3" s="476" t="s">
        <v>632</v>
      </c>
      <c r="E3" s="480"/>
      <c r="F3" s="503" t="s">
        <v>633</v>
      </c>
      <c r="G3" s="477"/>
      <c r="H3" s="477"/>
      <c r="I3" s="477"/>
      <c r="J3" s="477"/>
      <c r="K3" s="480"/>
    </row>
    <row r="4" spans="1:11" ht="12" customHeight="1">
      <c r="A4" s="466"/>
      <c r="B4" s="471"/>
      <c r="C4" s="474"/>
      <c r="D4" s="159" t="s">
        <v>293</v>
      </c>
      <c r="E4" s="502" t="s">
        <v>294</v>
      </c>
      <c r="F4" s="504" t="s">
        <v>295</v>
      </c>
      <c r="G4" s="483" t="s">
        <v>296</v>
      </c>
      <c r="H4" s="464"/>
      <c r="I4" s="464"/>
      <c r="J4" s="468" t="s">
        <v>595</v>
      </c>
      <c r="K4" s="469"/>
    </row>
    <row r="5" spans="1:11" ht="12" customHeight="1" thickBot="1">
      <c r="A5" s="467"/>
      <c r="B5" s="472"/>
      <c r="C5" s="475"/>
      <c r="D5" s="160" t="s">
        <v>297</v>
      </c>
      <c r="E5" s="475"/>
      <c r="F5" s="505"/>
      <c r="G5" s="161" t="s">
        <v>489</v>
      </c>
      <c r="H5" s="164" t="s">
        <v>490</v>
      </c>
      <c r="I5" s="162" t="s">
        <v>491</v>
      </c>
      <c r="J5" s="163"/>
      <c r="K5" s="334"/>
    </row>
    <row r="6" spans="1:12" ht="12" customHeight="1">
      <c r="A6" s="46" t="s">
        <v>534</v>
      </c>
      <c r="B6" s="296" t="s">
        <v>538</v>
      </c>
      <c r="C6" s="297" t="s">
        <v>538</v>
      </c>
      <c r="D6" s="188" t="s">
        <v>539</v>
      </c>
      <c r="E6" s="315" t="s">
        <v>288</v>
      </c>
      <c r="F6" s="204" t="s">
        <v>635</v>
      </c>
      <c r="G6" s="61" t="s">
        <v>227</v>
      </c>
      <c r="H6" s="188"/>
      <c r="I6" s="187"/>
      <c r="J6" s="61" t="s">
        <v>631</v>
      </c>
      <c r="K6" s="487" t="s">
        <v>610</v>
      </c>
      <c r="L6" s="43"/>
    </row>
    <row r="7" spans="1:11" ht="13.5" customHeight="1">
      <c r="A7" s="47" t="s">
        <v>83</v>
      </c>
      <c r="B7" s="308" t="s">
        <v>84</v>
      </c>
      <c r="C7" s="135" t="s">
        <v>214</v>
      </c>
      <c r="D7" s="93"/>
      <c r="E7" s="317"/>
      <c r="F7" s="90" t="s">
        <v>634</v>
      </c>
      <c r="G7" s="32"/>
      <c r="H7" s="61"/>
      <c r="I7" s="61"/>
      <c r="J7" s="57"/>
      <c r="K7" s="488"/>
    </row>
    <row r="8" spans="1:11" ht="13.5" customHeight="1">
      <c r="A8" s="47" t="s">
        <v>85</v>
      </c>
      <c r="B8" s="64" t="s">
        <v>219</v>
      </c>
      <c r="C8" s="88"/>
      <c r="D8" s="93"/>
      <c r="E8" s="397"/>
      <c r="F8" s="99"/>
      <c r="G8" s="72"/>
      <c r="H8" s="97"/>
      <c r="I8" s="72"/>
      <c r="J8" s="72"/>
      <c r="K8" s="488"/>
    </row>
    <row r="9" spans="1:11" ht="13.5" customHeight="1">
      <c r="A9" s="47" t="s">
        <v>73</v>
      </c>
      <c r="B9" s="129" t="str">
        <f>'等級及び申請者'!F14</f>
        <v>-</v>
      </c>
      <c r="C9" s="88"/>
      <c r="D9" s="93"/>
      <c r="E9" s="386" t="s">
        <v>72</v>
      </c>
      <c r="F9" s="106" t="s">
        <v>636</v>
      </c>
      <c r="G9" s="68" t="s">
        <v>215</v>
      </c>
      <c r="H9" s="105"/>
      <c r="I9" s="68"/>
      <c r="J9" s="68" t="s">
        <v>543</v>
      </c>
      <c r="K9" s="488"/>
    </row>
    <row r="10" spans="1:11" ht="13.5" customHeight="1">
      <c r="A10" s="47" t="s">
        <v>74</v>
      </c>
      <c r="B10" s="93"/>
      <c r="C10" s="88"/>
      <c r="D10" s="93"/>
      <c r="E10" s="315"/>
      <c r="F10" s="82" t="s">
        <v>634</v>
      </c>
      <c r="G10" s="61"/>
      <c r="H10" s="84"/>
      <c r="I10" s="61"/>
      <c r="J10" s="62"/>
      <c r="K10" s="488"/>
    </row>
    <row r="11" spans="1:11" ht="13.5" customHeight="1">
      <c r="A11" s="47" t="s">
        <v>86</v>
      </c>
      <c r="B11" s="93" t="str">
        <f>IF('等級及び申請者'!E13="否選択","□選択","■選択")</f>
        <v>□選択</v>
      </c>
      <c r="C11" s="88"/>
      <c r="D11" s="93"/>
      <c r="E11" s="327"/>
      <c r="F11" s="102"/>
      <c r="G11" s="101"/>
      <c r="H11" s="86"/>
      <c r="I11" s="101"/>
      <c r="J11" s="101"/>
      <c r="K11" s="488"/>
    </row>
    <row r="12" spans="1:11" ht="13.5" customHeight="1">
      <c r="A12" s="47" t="s">
        <v>76</v>
      </c>
      <c r="B12" s="93"/>
      <c r="C12" s="88"/>
      <c r="D12" s="93"/>
      <c r="E12" s="401" t="s">
        <v>72</v>
      </c>
      <c r="F12" s="98" t="s">
        <v>637</v>
      </c>
      <c r="G12" s="95" t="s">
        <v>215</v>
      </c>
      <c r="H12" s="96" t="s">
        <v>215</v>
      </c>
      <c r="I12" s="95"/>
      <c r="J12" s="95" t="s">
        <v>543</v>
      </c>
      <c r="K12" s="488"/>
    </row>
    <row r="13" spans="1:11" ht="13.5" customHeight="1">
      <c r="A13" s="47" t="s">
        <v>77</v>
      </c>
      <c r="B13" s="93"/>
      <c r="C13" s="88"/>
      <c r="D13" s="93"/>
      <c r="E13" s="315"/>
      <c r="F13" s="82" t="s">
        <v>634</v>
      </c>
      <c r="G13" s="61"/>
      <c r="H13" s="84"/>
      <c r="I13" s="61"/>
      <c r="J13" s="61"/>
      <c r="K13" s="488"/>
    </row>
    <row r="14" spans="1:11" ht="13.5" customHeight="1">
      <c r="A14" s="47" t="s">
        <v>78</v>
      </c>
      <c r="B14" s="93"/>
      <c r="C14" s="88"/>
      <c r="D14" s="93"/>
      <c r="E14" s="397"/>
      <c r="F14" s="99"/>
      <c r="G14" s="72"/>
      <c r="H14" s="97"/>
      <c r="I14" s="72"/>
      <c r="J14" s="72"/>
      <c r="K14" s="488"/>
    </row>
    <row r="15" spans="1:11" ht="13.5" customHeight="1">
      <c r="A15" s="47" t="s">
        <v>79</v>
      </c>
      <c r="B15" s="93"/>
      <c r="C15" s="88"/>
      <c r="D15" s="93"/>
      <c r="E15" s="386" t="s">
        <v>82</v>
      </c>
      <c r="F15" s="106" t="s">
        <v>638</v>
      </c>
      <c r="G15" s="68"/>
      <c r="H15" s="105"/>
      <c r="I15" s="68" t="s">
        <v>215</v>
      </c>
      <c r="J15" s="68" t="s">
        <v>543</v>
      </c>
      <c r="K15" s="335"/>
    </row>
    <row r="16" spans="1:11" ht="13.5" customHeight="1">
      <c r="A16" s="47" t="s">
        <v>80</v>
      </c>
      <c r="B16" s="93"/>
      <c r="C16" s="88"/>
      <c r="D16" s="93"/>
      <c r="E16" s="315" t="s">
        <v>515</v>
      </c>
      <c r="F16" s="82" t="s">
        <v>634</v>
      </c>
      <c r="G16" s="61"/>
      <c r="H16" s="84"/>
      <c r="I16" s="61"/>
      <c r="J16" s="62"/>
      <c r="K16" s="335"/>
    </row>
    <row r="17" spans="1:11" ht="13.5" customHeight="1">
      <c r="A17" s="47" t="s">
        <v>81</v>
      </c>
      <c r="B17" s="93"/>
      <c r="C17" s="88"/>
      <c r="D17" s="93"/>
      <c r="E17" s="327"/>
      <c r="F17" s="102"/>
      <c r="G17" s="101"/>
      <c r="H17" s="86"/>
      <c r="I17" s="101"/>
      <c r="J17" s="72"/>
      <c r="K17" s="335"/>
    </row>
    <row r="18" spans="1:11" ht="13.5" customHeight="1">
      <c r="A18" s="47"/>
      <c r="B18" s="52"/>
      <c r="C18" s="88"/>
      <c r="D18" s="93"/>
      <c r="E18" s="401" t="s">
        <v>72</v>
      </c>
      <c r="F18" s="98" t="s">
        <v>639</v>
      </c>
      <c r="G18" s="95" t="s">
        <v>273</v>
      </c>
      <c r="H18" s="96"/>
      <c r="I18" s="95"/>
      <c r="J18" s="68" t="s">
        <v>543</v>
      </c>
      <c r="K18" s="335"/>
    </row>
    <row r="19" spans="1:11" ht="13.5" customHeight="1">
      <c r="A19" s="47"/>
      <c r="B19" s="93"/>
      <c r="C19" s="88"/>
      <c r="D19" s="93"/>
      <c r="E19" s="315"/>
      <c r="F19" s="82" t="s">
        <v>626</v>
      </c>
      <c r="G19" s="61"/>
      <c r="H19" s="84"/>
      <c r="I19" s="61"/>
      <c r="J19" s="61"/>
      <c r="K19" s="335"/>
    </row>
    <row r="20" spans="1:11" ht="13.5" customHeight="1">
      <c r="A20" s="47"/>
      <c r="B20" s="93"/>
      <c r="C20" s="88"/>
      <c r="D20" s="93"/>
      <c r="E20" s="397"/>
      <c r="F20" s="99"/>
      <c r="G20" s="72"/>
      <c r="H20" s="97"/>
      <c r="I20" s="72"/>
      <c r="J20" s="72"/>
      <c r="K20" s="335"/>
    </row>
    <row r="21" spans="1:11" ht="13.5" customHeight="1">
      <c r="A21" s="47"/>
      <c r="B21" s="93"/>
      <c r="C21" s="88"/>
      <c r="D21" s="93"/>
      <c r="E21" s="386" t="s">
        <v>82</v>
      </c>
      <c r="F21" s="106" t="s">
        <v>640</v>
      </c>
      <c r="G21" s="68"/>
      <c r="H21" s="105"/>
      <c r="I21" s="68" t="s">
        <v>273</v>
      </c>
      <c r="J21" s="68" t="s">
        <v>543</v>
      </c>
      <c r="K21" s="335"/>
    </row>
    <row r="22" spans="1:11" ht="13.5" customHeight="1">
      <c r="A22" s="47"/>
      <c r="B22" s="93"/>
      <c r="C22" s="88"/>
      <c r="D22" s="93"/>
      <c r="E22" s="315" t="s">
        <v>515</v>
      </c>
      <c r="F22" s="82" t="s">
        <v>634</v>
      </c>
      <c r="G22" s="61"/>
      <c r="H22" s="84"/>
      <c r="I22" s="61"/>
      <c r="J22" s="61"/>
      <c r="K22" s="335"/>
    </row>
    <row r="23" spans="1:11" ht="13.5" customHeight="1">
      <c r="A23" s="47"/>
      <c r="B23" s="100"/>
      <c r="C23" s="74"/>
      <c r="D23" s="100"/>
      <c r="E23" s="397"/>
      <c r="F23" s="99"/>
      <c r="G23" s="72"/>
      <c r="H23" s="97"/>
      <c r="I23" s="72"/>
      <c r="J23" s="72"/>
      <c r="K23" s="340"/>
    </row>
    <row r="24" spans="1:11" ht="13.5" customHeight="1">
      <c r="A24" s="47"/>
      <c r="B24" s="64" t="s">
        <v>87</v>
      </c>
      <c r="C24" s="135" t="s">
        <v>87</v>
      </c>
      <c r="D24" s="93" t="s">
        <v>71</v>
      </c>
      <c r="E24" s="386" t="s">
        <v>72</v>
      </c>
      <c r="F24" s="106" t="str">
        <f>IF($B$25="■該当なし","□","■")&amp;"避難器具の設置"</f>
        <v>■避難器具の設置</v>
      </c>
      <c r="G24" s="68" t="str">
        <f>IF($B$25="■該当なし","□","■")</f>
        <v>■</v>
      </c>
      <c r="H24" s="105"/>
      <c r="I24" s="68"/>
      <c r="J24" s="68" t="s">
        <v>543</v>
      </c>
      <c r="K24" s="484" t="s">
        <v>609</v>
      </c>
    </row>
    <row r="25" spans="1:11" ht="13.5" customHeight="1">
      <c r="A25" s="47"/>
      <c r="B25" s="64" t="str">
        <f>IF('等級及び申請者'!F16="該当なし","■該当なし","□該当なし")</f>
        <v>□該当なし</v>
      </c>
      <c r="C25" s="135" t="s">
        <v>88</v>
      </c>
      <c r="D25" s="93"/>
      <c r="E25" s="315"/>
      <c r="F25" s="82"/>
      <c r="G25" s="61"/>
      <c r="H25" s="84"/>
      <c r="I25" s="61"/>
      <c r="J25" s="61"/>
      <c r="K25" s="513"/>
    </row>
    <row r="26" spans="1:11" ht="13.5" customHeight="1">
      <c r="A26" s="47"/>
      <c r="B26" s="42" t="str">
        <f>"（"&amp;'等級及び申請者'!F2&amp;"）"</f>
        <v>（3階建）</v>
      </c>
      <c r="C26" s="135" t="s">
        <v>276</v>
      </c>
      <c r="D26" s="93"/>
      <c r="E26" s="397"/>
      <c r="F26" s="99"/>
      <c r="G26" s="72"/>
      <c r="H26" s="97"/>
      <c r="I26" s="72"/>
      <c r="J26" s="72"/>
      <c r="K26" s="513"/>
    </row>
    <row r="27" spans="1:11" ht="13.5" customHeight="1">
      <c r="A27" s="47"/>
      <c r="B27" s="309"/>
      <c r="C27" s="88"/>
      <c r="D27" s="93"/>
      <c r="E27" s="386" t="s">
        <v>72</v>
      </c>
      <c r="F27" s="106" t="str">
        <f>IF($B$25="■該当なし","□","■")&amp;"直通階段に直接通ず"</f>
        <v>■直通階段に直接通ず</v>
      </c>
      <c r="G27" s="68" t="str">
        <f>IF($B$25="■該当なし","□","■")</f>
        <v>■</v>
      </c>
      <c r="H27" s="105"/>
      <c r="I27" s="68"/>
      <c r="J27" s="68" t="s">
        <v>543</v>
      </c>
      <c r="K27" s="513"/>
    </row>
    <row r="28" spans="1:11" ht="13.5" customHeight="1">
      <c r="A28" s="47"/>
      <c r="B28" s="141" t="str">
        <f>IF('等級及び申請者'!E15="否選択","□選択","■選択")</f>
        <v>□選択</v>
      </c>
      <c r="C28" s="88"/>
      <c r="D28" s="93"/>
      <c r="E28" s="315"/>
      <c r="F28" s="82" t="s">
        <v>535</v>
      </c>
      <c r="G28" s="61"/>
      <c r="H28" s="84"/>
      <c r="I28" s="61"/>
      <c r="J28" s="61"/>
      <c r="K28" s="513"/>
    </row>
    <row r="29" spans="1:11" ht="13.5" customHeight="1">
      <c r="A29" s="47"/>
      <c r="B29" s="100"/>
      <c r="C29" s="74"/>
      <c r="D29" s="100"/>
      <c r="E29" s="397"/>
      <c r="F29" s="99"/>
      <c r="G29" s="72"/>
      <c r="H29" s="97"/>
      <c r="I29" s="72"/>
      <c r="J29" s="72"/>
      <c r="K29" s="514"/>
    </row>
    <row r="30" spans="1:11" ht="13.5" customHeight="1">
      <c r="A30" s="47"/>
      <c r="B30" s="64" t="s">
        <v>89</v>
      </c>
      <c r="C30" s="135" t="s">
        <v>90</v>
      </c>
      <c r="D30" s="93" t="s">
        <v>71</v>
      </c>
      <c r="E30" s="386" t="s">
        <v>72</v>
      </c>
      <c r="F30" s="106" t="str">
        <f>IF(OR(B$33="■該当なし",B$32="等級1"),"□","■")&amp;"対象となる範囲"</f>
        <v>■対象となる範囲</v>
      </c>
      <c r="G30" s="68" t="str">
        <f>IF(OR(B$33="■該当なし",B$32="等級1"),"□","■")</f>
        <v>■</v>
      </c>
      <c r="H30" s="105"/>
      <c r="I30" s="68"/>
      <c r="J30" s="68" t="s">
        <v>543</v>
      </c>
      <c r="K30" s="484" t="s">
        <v>609</v>
      </c>
    </row>
    <row r="31" spans="1:11" ht="13.5" customHeight="1">
      <c r="A31" s="47"/>
      <c r="B31" s="64" t="s">
        <v>91</v>
      </c>
      <c r="C31" s="135" t="s">
        <v>92</v>
      </c>
      <c r="D31" s="93"/>
      <c r="E31" s="315"/>
      <c r="F31" s="82"/>
      <c r="G31" s="61"/>
      <c r="H31" s="84"/>
      <c r="I31" s="61"/>
      <c r="J31" s="61"/>
      <c r="K31" s="485"/>
    </row>
    <row r="32" spans="1:11" ht="13.5" customHeight="1">
      <c r="A32" s="47"/>
      <c r="B32" s="129" t="str">
        <f>'等級及び申請者'!F18</f>
        <v>-</v>
      </c>
      <c r="C32" s="88"/>
      <c r="D32" s="93"/>
      <c r="E32" s="397"/>
      <c r="F32" s="99"/>
      <c r="G32" s="72"/>
      <c r="H32" s="97"/>
      <c r="I32" s="72"/>
      <c r="J32" s="72"/>
      <c r="K32" s="485"/>
    </row>
    <row r="33" spans="1:11" ht="13.5" customHeight="1">
      <c r="A33" s="47"/>
      <c r="B33" s="439" t="str">
        <f>IF('等級及び申請者'!F18="該当なし","■該当なし","□該当なし")</f>
        <v>□該当なし</v>
      </c>
      <c r="C33" s="88"/>
      <c r="D33" s="93"/>
      <c r="E33" s="386" t="s">
        <v>93</v>
      </c>
      <c r="F33" s="106" t="str">
        <f>IF(OR(B$33="■該当なし",B$32="等級1"),"□","■")&amp;"開口部の耐火性能"</f>
        <v>■開口部の耐火性能</v>
      </c>
      <c r="G33" s="68" t="str">
        <f>IF(OR(B$33="■該当なし",B$32="等級1"),"□","■")</f>
        <v>■</v>
      </c>
      <c r="H33" s="105"/>
      <c r="I33" s="68" t="s">
        <v>72</v>
      </c>
      <c r="J33" s="68" t="s">
        <v>543</v>
      </c>
      <c r="K33" s="485"/>
    </row>
    <row r="34" spans="1:11" ht="13.5" customHeight="1">
      <c r="A34" s="47"/>
      <c r="B34" s="93"/>
      <c r="C34" s="88"/>
      <c r="D34" s="93"/>
      <c r="E34" s="315"/>
      <c r="F34" s="82" t="s">
        <v>516</v>
      </c>
      <c r="G34" s="61"/>
      <c r="H34" s="84"/>
      <c r="I34" s="61"/>
      <c r="J34" s="61"/>
      <c r="K34" s="485"/>
    </row>
    <row r="35" spans="1:11" ht="13.5" customHeight="1">
      <c r="A35" s="47"/>
      <c r="B35" s="100" t="str">
        <f>IF('等級及び申請者'!E17="否選択","□選択","■選択")</f>
        <v>□選択</v>
      </c>
      <c r="C35" s="74"/>
      <c r="D35" s="100"/>
      <c r="E35" s="397"/>
      <c r="F35" s="99"/>
      <c r="G35" s="72"/>
      <c r="H35" s="97"/>
      <c r="I35" s="72"/>
      <c r="J35" s="72"/>
      <c r="K35" s="492"/>
    </row>
    <row r="36" spans="1:11" ht="13.5" customHeight="1">
      <c r="A36" s="47"/>
      <c r="B36" s="64" t="s">
        <v>89</v>
      </c>
      <c r="C36" s="135" t="s">
        <v>94</v>
      </c>
      <c r="D36" s="93" t="s">
        <v>71</v>
      </c>
      <c r="E36" s="386" t="s">
        <v>72</v>
      </c>
      <c r="F36" s="106" t="str">
        <f>IF(OR($B$40="■該当なし",$B$39="等級1"),"□","■")&amp;"対象となる範囲"</f>
        <v>■対象となる範囲</v>
      </c>
      <c r="G36" s="140" t="str">
        <f>IF(OR($B$40="■該当なし",$B$39="等級1"),"□","■")</f>
        <v>■</v>
      </c>
      <c r="H36" s="95"/>
      <c r="I36" s="68"/>
      <c r="J36" s="68" t="s">
        <v>543</v>
      </c>
      <c r="K36" s="491" t="s">
        <v>610</v>
      </c>
    </row>
    <row r="37" spans="1:11" ht="13.5" customHeight="1">
      <c r="A37" s="47"/>
      <c r="B37" s="141" t="s">
        <v>95</v>
      </c>
      <c r="C37" s="135" t="s">
        <v>246</v>
      </c>
      <c r="D37" s="93"/>
      <c r="E37" s="315"/>
      <c r="F37" s="82"/>
      <c r="G37" s="61"/>
      <c r="H37" s="84"/>
      <c r="I37" s="61"/>
      <c r="J37" s="61"/>
      <c r="K37" s="488"/>
    </row>
    <row r="38" spans="1:11" ht="13.5" customHeight="1">
      <c r="A38" s="47"/>
      <c r="B38" s="129" t="s">
        <v>536</v>
      </c>
      <c r="C38" s="88"/>
      <c r="D38" s="93"/>
      <c r="E38" s="327"/>
      <c r="F38" s="102"/>
      <c r="G38" s="101"/>
      <c r="H38" s="86"/>
      <c r="I38" s="101"/>
      <c r="J38" s="101"/>
      <c r="K38" s="488"/>
    </row>
    <row r="39" spans="1:11" ht="13.5" customHeight="1">
      <c r="A39" s="47"/>
      <c r="B39" s="129" t="str">
        <f>'等級及び申請者'!F20</f>
        <v>-</v>
      </c>
      <c r="C39" s="88"/>
      <c r="D39" s="93"/>
      <c r="E39" s="401" t="s">
        <v>82</v>
      </c>
      <c r="F39" s="98" t="str">
        <f>IF(OR($B$40="■該当なし",$B$39="等級1"),"□","■")&amp;"外壁の構造"</f>
        <v>■外壁の構造</v>
      </c>
      <c r="G39" s="138" t="str">
        <f>IF(OR($B$40="■該当なし",$B$39="等級1"),"□","■")</f>
        <v>■</v>
      </c>
      <c r="H39" s="96"/>
      <c r="I39" s="95" t="s">
        <v>72</v>
      </c>
      <c r="J39" s="95" t="s">
        <v>543</v>
      </c>
      <c r="K39" s="488"/>
    </row>
    <row r="40" spans="1:11" ht="13.5" customHeight="1">
      <c r="A40" s="47"/>
      <c r="B40" s="439" t="str">
        <f>IF('等級及び申請者'!F20="該当なし","■該当なし","□該当なし")</f>
        <v>□該当なし</v>
      </c>
      <c r="C40" s="88"/>
      <c r="D40" s="93"/>
      <c r="E40" s="315"/>
      <c r="F40" s="82"/>
      <c r="G40" s="61"/>
      <c r="H40" s="84"/>
      <c r="I40" s="61"/>
      <c r="J40" s="61"/>
      <c r="K40" s="488"/>
    </row>
    <row r="41" spans="1:11" ht="13.5" customHeight="1">
      <c r="A41" s="47"/>
      <c r="B41" s="93"/>
      <c r="C41" s="88"/>
      <c r="D41" s="93"/>
      <c r="E41" s="397"/>
      <c r="F41" s="99"/>
      <c r="G41" s="72"/>
      <c r="H41" s="97"/>
      <c r="I41" s="72"/>
      <c r="J41" s="72"/>
      <c r="K41" s="488"/>
    </row>
    <row r="42" spans="1:11" ht="13.5" customHeight="1">
      <c r="A42" s="47"/>
      <c r="B42" s="93" t="str">
        <f>IF('等級及び申請者'!E19="否選択","□選択","■選択")</f>
        <v>□選択</v>
      </c>
      <c r="C42" s="88"/>
      <c r="D42" s="93"/>
      <c r="E42" s="386" t="s">
        <v>82</v>
      </c>
      <c r="F42" s="106" t="str">
        <f>IF(OR($B$40="■該当なし",$B$39="等級1"),"□","■")&amp;"軒裏の構造"</f>
        <v>■軒裏の構造</v>
      </c>
      <c r="G42" s="138" t="str">
        <f>IF(OR($B$40="■該当なし",$B$39="等級1"),"□","■")</f>
        <v>■</v>
      </c>
      <c r="H42" s="105"/>
      <c r="I42" s="68" t="s">
        <v>72</v>
      </c>
      <c r="J42" s="68" t="s">
        <v>543</v>
      </c>
      <c r="K42" s="488"/>
    </row>
    <row r="43" spans="1:11" ht="13.5" customHeight="1">
      <c r="A43" s="47"/>
      <c r="B43" s="93"/>
      <c r="C43" s="88"/>
      <c r="D43" s="93"/>
      <c r="E43" s="315"/>
      <c r="F43" s="82"/>
      <c r="G43" s="61"/>
      <c r="H43" s="84"/>
      <c r="I43" s="61"/>
      <c r="J43" s="61"/>
      <c r="K43" s="488"/>
    </row>
    <row r="44" spans="1:11" ht="13.5" customHeight="1" thickBot="1">
      <c r="A44" s="47"/>
      <c r="B44" s="93"/>
      <c r="C44" s="92"/>
      <c r="D44" s="108"/>
      <c r="E44" s="328"/>
      <c r="F44" s="104"/>
      <c r="G44" s="78"/>
      <c r="H44" s="103"/>
      <c r="I44" s="78"/>
      <c r="J44" s="78"/>
      <c r="K44" s="489"/>
    </row>
    <row r="45" spans="1:11" ht="13.5" customHeight="1">
      <c r="A45" s="46" t="s">
        <v>96</v>
      </c>
      <c r="B45" s="85" t="s">
        <v>97</v>
      </c>
      <c r="C45" s="135" t="s">
        <v>110</v>
      </c>
      <c r="D45" s="43" t="s">
        <v>71</v>
      </c>
      <c r="E45" s="386" t="s">
        <v>72</v>
      </c>
      <c r="F45" s="106" t="s">
        <v>111</v>
      </c>
      <c r="G45" s="68" t="s">
        <v>72</v>
      </c>
      <c r="H45" s="105" t="s">
        <v>72</v>
      </c>
      <c r="I45" s="68"/>
      <c r="J45" s="68" t="s">
        <v>543</v>
      </c>
      <c r="K45" s="487" t="s">
        <v>610</v>
      </c>
    </row>
    <row r="46" spans="1:11" ht="13.5" customHeight="1">
      <c r="A46" s="47" t="s">
        <v>100</v>
      </c>
      <c r="B46" s="87" t="s">
        <v>219</v>
      </c>
      <c r="C46" s="135"/>
      <c r="D46" s="43"/>
      <c r="E46" s="315"/>
      <c r="F46" s="82"/>
      <c r="G46" s="61"/>
      <c r="H46" s="84"/>
      <c r="I46" s="61"/>
      <c r="J46" s="61"/>
      <c r="K46" s="488"/>
    </row>
    <row r="47" spans="1:11" ht="13.5" customHeight="1">
      <c r="A47" s="47" t="s">
        <v>73</v>
      </c>
      <c r="B47" s="130" t="str">
        <f>'等級及び申請者'!F21</f>
        <v>等級1</v>
      </c>
      <c r="C47" s="139"/>
      <c r="D47" s="94"/>
      <c r="E47" s="397"/>
      <c r="F47" s="99"/>
      <c r="G47" s="72"/>
      <c r="H47" s="97"/>
      <c r="I47" s="72"/>
      <c r="J47" s="72"/>
      <c r="K47" s="488"/>
    </row>
    <row r="48" spans="1:11" ht="13.5" customHeight="1">
      <c r="A48" s="47" t="s">
        <v>101</v>
      </c>
      <c r="B48" s="43"/>
      <c r="C48" s="135" t="s">
        <v>131</v>
      </c>
      <c r="D48" s="93" t="s">
        <v>71</v>
      </c>
      <c r="E48" s="323" t="s">
        <v>72</v>
      </c>
      <c r="F48" s="311" t="str">
        <f>IF($B$47="等級1","□","■")&amp;"給気口の位置・大きさ"</f>
        <v>□給気口の位置・大きさ</v>
      </c>
      <c r="G48" s="105" t="str">
        <f>IF($B$47="等級1","□","■")</f>
        <v>□</v>
      </c>
      <c r="H48" s="68"/>
      <c r="I48" s="105" t="s">
        <v>72</v>
      </c>
      <c r="J48" s="68" t="s">
        <v>543</v>
      </c>
      <c r="K48" s="488"/>
    </row>
    <row r="49" spans="1:11" ht="13.5" customHeight="1">
      <c r="A49" s="47" t="s">
        <v>102</v>
      </c>
      <c r="B49" s="43"/>
      <c r="C49" s="88"/>
      <c r="D49" s="93"/>
      <c r="E49" s="319"/>
      <c r="F49" s="90"/>
      <c r="G49" s="84"/>
      <c r="H49" s="61"/>
      <c r="I49" s="84"/>
      <c r="J49" s="61"/>
      <c r="K49" s="488"/>
    </row>
    <row r="50" spans="1:11" ht="13.5" customHeight="1">
      <c r="A50" s="47" t="s">
        <v>76</v>
      </c>
      <c r="B50" s="43"/>
      <c r="C50" s="88"/>
      <c r="D50" s="93"/>
      <c r="E50" s="319"/>
      <c r="F50" s="312" t="str">
        <f>IF($B$47="等級1","□","■")&amp;"排気口の位置・大きさ"</f>
        <v>□排気口の位置・大きさ</v>
      </c>
      <c r="G50" s="84" t="str">
        <f>IF($B$47="等級1","□","■")</f>
        <v>□</v>
      </c>
      <c r="H50" s="61"/>
      <c r="I50" s="84" t="s">
        <v>72</v>
      </c>
      <c r="J50" s="61" t="s">
        <v>543</v>
      </c>
      <c r="K50" s="488"/>
    </row>
    <row r="51" spans="1:11" ht="13.5" customHeight="1">
      <c r="A51" s="47" t="s">
        <v>77</v>
      </c>
      <c r="B51" s="43"/>
      <c r="C51" s="74"/>
      <c r="D51" s="100"/>
      <c r="E51" s="325"/>
      <c r="F51" s="89"/>
      <c r="G51" s="97"/>
      <c r="H51" s="72"/>
      <c r="I51" s="97"/>
      <c r="J51" s="72"/>
      <c r="K51" s="488"/>
    </row>
    <row r="52" spans="1:11" ht="13.5" customHeight="1">
      <c r="A52" s="47" t="s">
        <v>78</v>
      </c>
      <c r="B52" s="43"/>
      <c r="C52" s="310" t="s">
        <v>642</v>
      </c>
      <c r="D52" s="93" t="s">
        <v>71</v>
      </c>
      <c r="E52" s="323" t="s">
        <v>72</v>
      </c>
      <c r="F52" s="123" t="str">
        <f>IF($B$47="等級1","□","■")&amp;"浴室の防水措置"</f>
        <v>□浴室の防水措置</v>
      </c>
      <c r="G52" s="105" t="str">
        <f>IF($B$47="等級1","□","■")</f>
        <v>□</v>
      </c>
      <c r="H52" s="68"/>
      <c r="I52" s="105" t="s">
        <v>72</v>
      </c>
      <c r="J52" s="68" t="s">
        <v>543</v>
      </c>
      <c r="K52" s="488"/>
    </row>
    <row r="53" spans="1:11" ht="13.5" customHeight="1">
      <c r="A53" s="47" t="s">
        <v>79</v>
      </c>
      <c r="B53" s="43"/>
      <c r="C53" s="135" t="s">
        <v>641</v>
      </c>
      <c r="D53" s="93"/>
      <c r="E53" s="319"/>
      <c r="F53" s="90"/>
      <c r="G53" s="84"/>
      <c r="H53" s="61"/>
      <c r="I53" s="84"/>
      <c r="J53" s="61"/>
      <c r="K53" s="488"/>
    </row>
    <row r="54" spans="1:11" ht="13.5" customHeight="1">
      <c r="A54" s="47" t="s">
        <v>80</v>
      </c>
      <c r="B54" s="43"/>
      <c r="C54" s="88"/>
      <c r="D54" s="93"/>
      <c r="E54" s="397"/>
      <c r="F54" s="89"/>
      <c r="G54" s="97"/>
      <c r="H54" s="72"/>
      <c r="I54" s="97"/>
      <c r="J54" s="72"/>
      <c r="K54" s="488"/>
    </row>
    <row r="55" spans="1:11" ht="13.5" customHeight="1">
      <c r="A55" s="47" t="s">
        <v>81</v>
      </c>
      <c r="B55" s="43"/>
      <c r="C55" s="88"/>
      <c r="D55" s="93"/>
      <c r="E55" s="323" t="s">
        <v>72</v>
      </c>
      <c r="F55" s="123" t="str">
        <f>IF($B$47="等級1","□","■")&amp;"脱衣室の防水措置"</f>
        <v>□脱衣室の防水措置</v>
      </c>
      <c r="G55" s="105" t="str">
        <f>IF($B$47="等級1","□","■")</f>
        <v>□</v>
      </c>
      <c r="H55" s="68"/>
      <c r="I55" s="105" t="s">
        <v>72</v>
      </c>
      <c r="J55" s="68" t="s">
        <v>543</v>
      </c>
      <c r="K55" s="335"/>
    </row>
    <row r="56" spans="1:11" ht="13.5" customHeight="1">
      <c r="A56" s="47"/>
      <c r="B56" s="43"/>
      <c r="C56" s="88"/>
      <c r="D56" s="93"/>
      <c r="E56" s="319"/>
      <c r="F56" s="90"/>
      <c r="G56" s="84"/>
      <c r="H56" s="61"/>
      <c r="I56" s="84"/>
      <c r="J56" s="61"/>
      <c r="K56" s="335"/>
    </row>
    <row r="57" spans="1:11" ht="13.5" customHeight="1" thickBot="1">
      <c r="A57" s="48"/>
      <c r="B57" s="45"/>
      <c r="C57" s="92"/>
      <c r="D57" s="108"/>
      <c r="E57" s="321"/>
      <c r="F57" s="124"/>
      <c r="G57" s="103"/>
      <c r="H57" s="78"/>
      <c r="I57" s="103"/>
      <c r="J57" s="78"/>
      <c r="K57" s="405"/>
    </row>
    <row r="58" spans="7:11" ht="15" customHeight="1">
      <c r="G58" s="32"/>
      <c r="H58" s="32"/>
      <c r="I58" s="32"/>
      <c r="J58" s="32"/>
      <c r="K58" s="32"/>
    </row>
    <row r="59" spans="1:11" ht="12.75" customHeight="1">
      <c r="A59" s="91" t="s">
        <v>132</v>
      </c>
      <c r="B59" s="147" t="s">
        <v>133</v>
      </c>
      <c r="C59" s="135" t="s">
        <v>134</v>
      </c>
      <c r="D59" s="93" t="s">
        <v>71</v>
      </c>
      <c r="E59" s="323" t="s">
        <v>72</v>
      </c>
      <c r="F59" s="123" t="str">
        <f>IF($B$61="等級1","□","■")&amp;"コンクリート内埋め込み配管　"</f>
        <v>□コンクリート内埋め込み配管　</v>
      </c>
      <c r="G59" s="105" t="str">
        <f>IF($B$61="等級1","□","■")</f>
        <v>□</v>
      </c>
      <c r="H59" s="68"/>
      <c r="I59" s="105"/>
      <c r="J59" s="68" t="s">
        <v>543</v>
      </c>
      <c r="K59" s="488" t="s">
        <v>610</v>
      </c>
    </row>
    <row r="60" spans="1:11" ht="12.75" customHeight="1">
      <c r="A60" s="91" t="s">
        <v>135</v>
      </c>
      <c r="B60" s="147" t="s">
        <v>136</v>
      </c>
      <c r="C60" s="88"/>
      <c r="D60" s="93"/>
      <c r="E60" s="319"/>
      <c r="F60" s="148" t="s">
        <v>634</v>
      </c>
      <c r="G60" s="84"/>
      <c r="H60" s="61"/>
      <c r="I60" s="84"/>
      <c r="J60" s="61"/>
      <c r="K60" s="488"/>
    </row>
    <row r="61" spans="1:11" ht="12.75" customHeight="1">
      <c r="A61" s="91" t="s">
        <v>137</v>
      </c>
      <c r="B61" s="131" t="str">
        <f>'等級及び申請者'!F22</f>
        <v>等級1</v>
      </c>
      <c r="C61" s="74"/>
      <c r="D61" s="100"/>
      <c r="E61" s="325"/>
      <c r="F61" s="89"/>
      <c r="G61" s="97"/>
      <c r="H61" s="72"/>
      <c r="I61" s="97"/>
      <c r="J61" s="72"/>
      <c r="K61" s="488"/>
    </row>
    <row r="62" spans="1:11" ht="12.75" customHeight="1">
      <c r="A62" s="91" t="s">
        <v>138</v>
      </c>
      <c r="B62" s="91"/>
      <c r="C62" s="135" t="s">
        <v>139</v>
      </c>
      <c r="D62" s="93" t="s">
        <v>71</v>
      </c>
      <c r="E62" s="323" t="s">
        <v>72</v>
      </c>
      <c r="F62" s="123" t="str">
        <f>IF($B$61="等級1","□","■")&amp;"屋内の地中埋設管上のｺﾝｸﾘｰﾄ"</f>
        <v>□屋内の地中埋設管上のｺﾝｸﾘｰﾄ</v>
      </c>
      <c r="G62" s="105" t="str">
        <f>IF($B$61="等級1","□","■")</f>
        <v>□</v>
      </c>
      <c r="H62" s="68"/>
      <c r="I62" s="105"/>
      <c r="J62" s="68" t="s">
        <v>543</v>
      </c>
      <c r="K62" s="488"/>
    </row>
    <row r="63" spans="1:11" ht="12.75" customHeight="1">
      <c r="A63" s="91" t="s">
        <v>140</v>
      </c>
      <c r="B63" s="91"/>
      <c r="C63" s="88"/>
      <c r="D63" s="93"/>
      <c r="E63" s="319"/>
      <c r="F63" s="148" t="s">
        <v>614</v>
      </c>
      <c r="G63" s="84"/>
      <c r="H63" s="61"/>
      <c r="I63" s="84"/>
      <c r="J63" s="61"/>
      <c r="K63" s="488"/>
    </row>
    <row r="64" spans="1:11" ht="12.75" customHeight="1">
      <c r="A64" s="91" t="s">
        <v>141</v>
      </c>
      <c r="B64" s="91"/>
      <c r="C64" s="88"/>
      <c r="D64" s="93"/>
      <c r="E64" s="329"/>
      <c r="F64" s="89"/>
      <c r="G64" s="86"/>
      <c r="H64" s="101"/>
      <c r="I64" s="86"/>
      <c r="J64" s="101"/>
      <c r="K64" s="488"/>
    </row>
    <row r="65" spans="1:11" ht="12.75" customHeight="1">
      <c r="A65" s="91" t="s">
        <v>142</v>
      </c>
      <c r="B65" s="91"/>
      <c r="C65" s="88"/>
      <c r="D65" s="93"/>
      <c r="E65" s="401" t="s">
        <v>72</v>
      </c>
      <c r="F65" s="123" t="str">
        <f>IF($B$61="等級1","□","■")&amp;"外周部の地中埋設管上のｺﾝｸﾘｰﾄ"</f>
        <v>□外周部の地中埋設管上のｺﾝｸﾘｰﾄ</v>
      </c>
      <c r="G65" s="96" t="str">
        <f>IF($B$61="等級1","□","■")</f>
        <v>□</v>
      </c>
      <c r="H65" s="95"/>
      <c r="I65" s="96"/>
      <c r="J65" s="95" t="s">
        <v>543</v>
      </c>
      <c r="K65" s="488"/>
    </row>
    <row r="66" spans="1:11" ht="12.75" customHeight="1">
      <c r="A66" s="91" t="s">
        <v>143</v>
      </c>
      <c r="B66" s="91"/>
      <c r="C66" s="88"/>
      <c r="D66" s="93"/>
      <c r="E66" s="315"/>
      <c r="F66" s="148" t="s">
        <v>614</v>
      </c>
      <c r="G66" s="84"/>
      <c r="H66" s="61"/>
      <c r="I66" s="84"/>
      <c r="J66" s="61"/>
      <c r="K66" s="488"/>
    </row>
    <row r="67" spans="1:11" ht="12.75" customHeight="1">
      <c r="A67" s="91" t="s">
        <v>73</v>
      </c>
      <c r="B67" s="91"/>
      <c r="C67" s="74"/>
      <c r="D67" s="100"/>
      <c r="E67" s="397"/>
      <c r="F67" s="89"/>
      <c r="G67" s="97"/>
      <c r="H67" s="72"/>
      <c r="I67" s="97"/>
      <c r="J67" s="72"/>
      <c r="K67" s="488"/>
    </row>
    <row r="68" spans="1:11" ht="12.75" customHeight="1">
      <c r="A68" s="91" t="s">
        <v>144</v>
      </c>
      <c r="B68" s="91"/>
      <c r="C68" s="135" t="s">
        <v>145</v>
      </c>
      <c r="D68" s="93" t="s">
        <v>71</v>
      </c>
      <c r="E68" s="323" t="s">
        <v>72</v>
      </c>
      <c r="F68" s="123" t="str">
        <f>IF($B$61="等級1","□","■")&amp;"排水管の仕様等、設置状態"</f>
        <v>□排水管の仕様等、設置状態</v>
      </c>
      <c r="G68" s="105" t="str">
        <f>IF($B$61="等級1","□","■")</f>
        <v>□</v>
      </c>
      <c r="H68" s="68"/>
      <c r="I68" s="105"/>
      <c r="J68" s="68" t="s">
        <v>543</v>
      </c>
      <c r="K68" s="336"/>
    </row>
    <row r="69" spans="1:11" ht="12.75" customHeight="1">
      <c r="A69" s="91" t="s">
        <v>146</v>
      </c>
      <c r="B69" s="91"/>
      <c r="C69" s="135" t="s">
        <v>225</v>
      </c>
      <c r="D69" s="93"/>
      <c r="E69" s="319"/>
      <c r="F69" s="148" t="s">
        <v>643</v>
      </c>
      <c r="G69" s="84"/>
      <c r="H69" s="61"/>
      <c r="I69" s="84"/>
      <c r="J69" s="61"/>
      <c r="K69" s="336"/>
    </row>
    <row r="70" spans="1:11" ht="12.75" customHeight="1">
      <c r="A70" s="91" t="s">
        <v>76</v>
      </c>
      <c r="B70" s="91"/>
      <c r="C70" s="135" t="s">
        <v>279</v>
      </c>
      <c r="D70" s="93"/>
      <c r="E70" s="329"/>
      <c r="F70" s="125"/>
      <c r="G70" s="86"/>
      <c r="H70" s="101"/>
      <c r="I70" s="86"/>
      <c r="J70" s="72"/>
      <c r="K70" s="336"/>
    </row>
    <row r="71" spans="1:11" ht="12.75" customHeight="1">
      <c r="A71" s="91" t="s">
        <v>77</v>
      </c>
      <c r="B71" s="91"/>
      <c r="C71" s="88"/>
      <c r="D71" s="93"/>
      <c r="E71" s="401" t="s">
        <v>72</v>
      </c>
      <c r="F71" s="122" t="str">
        <f>IF(OR($B$61="等級1",$B$61="等級2"),"□","■")&amp;"排水管の掃除口"</f>
        <v>□排水管の掃除口</v>
      </c>
      <c r="G71" s="96" t="str">
        <f>IF(OR($B$61="等級1",$B$61="等級2"),"□","■")</f>
        <v>□</v>
      </c>
      <c r="H71" s="95"/>
      <c r="I71" s="96"/>
      <c r="J71" s="68" t="s">
        <v>543</v>
      </c>
      <c r="K71" s="336"/>
    </row>
    <row r="72" spans="1:11" ht="12.75" customHeight="1">
      <c r="A72" s="91" t="s">
        <v>78</v>
      </c>
      <c r="B72" s="91"/>
      <c r="C72" s="88"/>
      <c r="D72" s="93"/>
      <c r="E72" s="315"/>
      <c r="F72" s="90"/>
      <c r="G72" s="84"/>
      <c r="H72" s="61"/>
      <c r="I72" s="84"/>
      <c r="J72" s="61"/>
      <c r="K72" s="336"/>
    </row>
    <row r="73" spans="1:11" ht="12.75" customHeight="1">
      <c r="A73" s="91" t="s">
        <v>79</v>
      </c>
      <c r="B73" s="91"/>
      <c r="C73" s="88"/>
      <c r="D73" s="93"/>
      <c r="E73" s="397"/>
      <c r="F73" s="89"/>
      <c r="G73" s="97"/>
      <c r="H73" s="72"/>
      <c r="I73" s="97"/>
      <c r="J73" s="72"/>
      <c r="K73" s="336"/>
    </row>
    <row r="74" spans="1:11" ht="12.75" customHeight="1">
      <c r="A74" s="91" t="s">
        <v>80</v>
      </c>
      <c r="B74" s="91"/>
      <c r="C74" s="88"/>
      <c r="D74" s="93"/>
      <c r="E74" s="323" t="s">
        <v>72</v>
      </c>
      <c r="F74" s="123" t="str">
        <f>IF(OR($B$61="等級1",$B$61="等級2"),"□","■")&amp;"トラップの清掃措置"</f>
        <v>□トラップの清掃措置</v>
      </c>
      <c r="G74" s="105" t="str">
        <f>IF(OR($B$61="等級1",$B$61="等級2"),"□","■")</f>
        <v>□</v>
      </c>
      <c r="H74" s="68"/>
      <c r="I74" s="105"/>
      <c r="J74" s="68" t="s">
        <v>543</v>
      </c>
      <c r="K74" s="336"/>
    </row>
    <row r="75" spans="1:11" ht="12.75" customHeight="1">
      <c r="A75" s="91" t="s">
        <v>81</v>
      </c>
      <c r="B75" s="91"/>
      <c r="C75" s="88"/>
      <c r="D75" s="93"/>
      <c r="E75" s="319"/>
      <c r="F75" s="90"/>
      <c r="G75" s="84"/>
      <c r="H75" s="61"/>
      <c r="I75" s="84"/>
      <c r="J75" s="61"/>
      <c r="K75" s="336"/>
    </row>
    <row r="76" spans="1:11" ht="12.75" customHeight="1">
      <c r="A76" s="91"/>
      <c r="B76" s="91"/>
      <c r="C76" s="74"/>
      <c r="D76" s="100"/>
      <c r="E76" s="325"/>
      <c r="F76" s="125"/>
      <c r="G76" s="86"/>
      <c r="H76" s="101"/>
      <c r="I76" s="86"/>
      <c r="J76" s="101"/>
      <c r="K76" s="336"/>
    </row>
    <row r="77" spans="1:11" ht="12.75" customHeight="1">
      <c r="A77" s="91"/>
      <c r="B77" s="91"/>
      <c r="C77" s="135" t="s">
        <v>147</v>
      </c>
      <c r="D77" s="93" t="s">
        <v>71</v>
      </c>
      <c r="E77" s="386" t="s">
        <v>72</v>
      </c>
      <c r="F77" s="122" t="str">
        <f>IF(OR($B$61="等級1",$B$61="等級2"),"□","■")&amp;"開口の位置"</f>
        <v>□開口の位置</v>
      </c>
      <c r="G77" s="96" t="str">
        <f>IF(OR($B$61="等級1",$B$61="等級2"),"□","■")</f>
        <v>□</v>
      </c>
      <c r="H77" s="95"/>
      <c r="I77" s="96"/>
      <c r="J77" s="95" t="s">
        <v>543</v>
      </c>
      <c r="K77" s="336"/>
    </row>
    <row r="78" spans="1:11" ht="12.75" customHeight="1">
      <c r="A78" s="91"/>
      <c r="B78" s="91"/>
      <c r="C78" s="88"/>
      <c r="D78" s="93"/>
      <c r="E78" s="315"/>
      <c r="F78" s="90"/>
      <c r="G78" s="84"/>
      <c r="H78" s="61"/>
      <c r="I78" s="84"/>
      <c r="J78" s="61"/>
      <c r="K78" s="336"/>
    </row>
    <row r="79" spans="1:11" ht="12.75" customHeight="1">
      <c r="A79" s="91"/>
      <c r="B79" s="91"/>
      <c r="C79" s="88"/>
      <c r="D79" s="93"/>
      <c r="E79" s="397"/>
      <c r="F79" s="89"/>
      <c r="G79" s="97"/>
      <c r="H79" s="72"/>
      <c r="I79" s="97"/>
      <c r="J79" s="72"/>
      <c r="K79" s="336"/>
    </row>
    <row r="80" spans="1:11" ht="12.75" customHeight="1">
      <c r="A80" s="91"/>
      <c r="B80" s="91"/>
      <c r="C80" s="88"/>
      <c r="D80" s="93"/>
      <c r="E80" s="323" t="s">
        <v>72</v>
      </c>
      <c r="F80" s="123" t="str">
        <f>IF(OR($B$61="等級1",$B$61="等級2"),"□","■")&amp;"開口と配管の関係"</f>
        <v>□開口と配管の関係</v>
      </c>
      <c r="G80" s="105" t="str">
        <f>IF(OR($B$61="等級1",$B$61="等級2"),"□","■")</f>
        <v>□</v>
      </c>
      <c r="H80" s="68"/>
      <c r="I80" s="105"/>
      <c r="J80" s="68" t="s">
        <v>543</v>
      </c>
      <c r="K80" s="336"/>
    </row>
    <row r="81" spans="1:11" ht="12.75" customHeight="1">
      <c r="A81" s="91"/>
      <c r="B81" s="91"/>
      <c r="C81" s="88"/>
      <c r="D81" s="93"/>
      <c r="E81" s="319"/>
      <c r="F81" s="90"/>
      <c r="G81" s="84"/>
      <c r="H81" s="61"/>
      <c r="I81" s="84"/>
      <c r="J81" s="61"/>
      <c r="K81" s="336"/>
    </row>
    <row r="82" spans="1:11" ht="12.75" customHeight="1" thickBot="1">
      <c r="A82" s="91"/>
      <c r="B82" s="91"/>
      <c r="C82" s="92"/>
      <c r="D82" s="108"/>
      <c r="E82" s="397"/>
      <c r="F82" s="89"/>
      <c r="G82" s="97"/>
      <c r="H82" s="72"/>
      <c r="I82" s="97"/>
      <c r="J82" s="72"/>
      <c r="K82" s="405"/>
    </row>
    <row r="83" spans="1:11" ht="12.75" customHeight="1">
      <c r="A83" s="499" t="s">
        <v>537</v>
      </c>
      <c r="B83" s="146" t="s">
        <v>684</v>
      </c>
      <c r="C83" s="135" t="s">
        <v>154</v>
      </c>
      <c r="D83" s="43" t="s">
        <v>71</v>
      </c>
      <c r="E83" s="398"/>
      <c r="F83" s="149" t="s">
        <v>155</v>
      </c>
      <c r="G83" s="83"/>
      <c r="H83" s="59"/>
      <c r="I83" s="83"/>
      <c r="J83" s="59"/>
      <c r="K83" s="487" t="s">
        <v>610</v>
      </c>
    </row>
    <row r="84" spans="1:11" ht="12.75" customHeight="1">
      <c r="A84" s="511"/>
      <c r="B84" s="147" t="s">
        <v>685</v>
      </c>
      <c r="C84" s="135" t="s">
        <v>156</v>
      </c>
      <c r="D84" s="43"/>
      <c r="E84" s="391" t="s">
        <v>72</v>
      </c>
      <c r="F84" s="90" t="s">
        <v>157</v>
      </c>
      <c r="G84" s="84" t="s">
        <v>72</v>
      </c>
      <c r="H84" s="61" t="s">
        <v>72</v>
      </c>
      <c r="I84" s="84"/>
      <c r="J84" s="61" t="s">
        <v>543</v>
      </c>
      <c r="K84" s="488"/>
    </row>
    <row r="85" spans="1:11" ht="12.75" customHeight="1">
      <c r="A85" s="511"/>
      <c r="B85" s="131" t="str">
        <f>'等級及び申請者'!F23</f>
        <v>等級1</v>
      </c>
      <c r="C85" s="88"/>
      <c r="D85" s="43"/>
      <c r="E85" s="393"/>
      <c r="F85" s="89"/>
      <c r="G85" s="97"/>
      <c r="H85" s="72"/>
      <c r="I85" s="97"/>
      <c r="J85" s="72"/>
      <c r="K85" s="488"/>
    </row>
    <row r="86" spans="1:11" ht="12.75" customHeight="1">
      <c r="A86" s="511"/>
      <c r="C86" s="88"/>
      <c r="D86" s="43"/>
      <c r="E86" s="390"/>
      <c r="F86" s="123" t="s">
        <v>158</v>
      </c>
      <c r="G86" s="105"/>
      <c r="H86" s="68"/>
      <c r="I86" s="105"/>
      <c r="J86" s="68"/>
      <c r="K86" s="488"/>
    </row>
    <row r="87" spans="1:11" ht="12.75" customHeight="1">
      <c r="A87" s="511"/>
      <c r="B87" s="32" t="str">
        <f>'等級及び申請者'!F24</f>
        <v>地域区分6</v>
      </c>
      <c r="C87" s="88"/>
      <c r="D87" s="43"/>
      <c r="E87" s="391" t="s">
        <v>72</v>
      </c>
      <c r="F87" s="90" t="s">
        <v>644</v>
      </c>
      <c r="G87" s="84" t="s">
        <v>72</v>
      </c>
      <c r="H87" s="61"/>
      <c r="I87" s="84" t="s">
        <v>72</v>
      </c>
      <c r="J87" s="61" t="s">
        <v>543</v>
      </c>
      <c r="K87" s="488"/>
    </row>
    <row r="88" spans="1:11" ht="12.75" customHeight="1">
      <c r="A88" s="511"/>
      <c r="B88" s="43"/>
      <c r="C88" s="88"/>
      <c r="D88" s="43"/>
      <c r="E88" s="391"/>
      <c r="F88" s="90" t="s">
        <v>624</v>
      </c>
      <c r="G88" s="84"/>
      <c r="H88" s="61"/>
      <c r="I88" s="84"/>
      <c r="J88" s="61"/>
      <c r="K88" s="488"/>
    </row>
    <row r="89" spans="1:11" ht="12.75" customHeight="1">
      <c r="A89" s="511"/>
      <c r="B89" s="306"/>
      <c r="C89" s="88"/>
      <c r="D89" s="43"/>
      <c r="E89" s="391"/>
      <c r="F89" s="90"/>
      <c r="G89" s="84"/>
      <c r="H89" s="61"/>
      <c r="I89" s="84"/>
      <c r="J89" s="61"/>
      <c r="K89" s="488"/>
    </row>
    <row r="90" spans="1:11" ht="12.75" customHeight="1">
      <c r="A90" s="511"/>
      <c r="B90" s="91"/>
      <c r="C90" s="135"/>
      <c r="D90" s="47"/>
      <c r="E90" s="323"/>
      <c r="F90" s="123"/>
      <c r="G90" s="105"/>
      <c r="H90" s="68"/>
      <c r="I90" s="105"/>
      <c r="J90" s="68"/>
      <c r="K90" s="488"/>
    </row>
    <row r="91" spans="1:11" ht="12.75" customHeight="1" thickBot="1">
      <c r="A91" s="512"/>
      <c r="B91" s="119"/>
      <c r="C91" s="304"/>
      <c r="D91" s="48"/>
      <c r="E91" s="321"/>
      <c r="F91" s="124"/>
      <c r="G91" s="103"/>
      <c r="H91" s="78"/>
      <c r="I91" s="103"/>
      <c r="J91" s="78"/>
      <c r="K91" s="489"/>
    </row>
    <row r="92" spans="1:11" ht="12.75" customHeight="1">
      <c r="A92" s="115" t="s">
        <v>161</v>
      </c>
      <c r="B92" s="146" t="s">
        <v>162</v>
      </c>
      <c r="C92" s="134" t="s">
        <v>163</v>
      </c>
      <c r="D92" s="107" t="s">
        <v>71</v>
      </c>
      <c r="E92" s="316" t="s">
        <v>72</v>
      </c>
      <c r="F92" s="126" t="s">
        <v>235</v>
      </c>
      <c r="G92" s="83" t="s">
        <v>215</v>
      </c>
      <c r="H92" s="59"/>
      <c r="I92" s="83"/>
      <c r="J92" s="59" t="s">
        <v>543</v>
      </c>
      <c r="K92" s="487" t="s">
        <v>610</v>
      </c>
    </row>
    <row r="93" spans="1:11" ht="12.75" customHeight="1">
      <c r="A93" s="91" t="s">
        <v>164</v>
      </c>
      <c r="B93" s="147" t="s">
        <v>165</v>
      </c>
      <c r="C93" s="135" t="s">
        <v>166</v>
      </c>
      <c r="D93" s="93"/>
      <c r="E93" s="319"/>
      <c r="F93" s="89"/>
      <c r="G93" s="97"/>
      <c r="H93" s="72"/>
      <c r="I93" s="97"/>
      <c r="J93" s="72"/>
      <c r="K93" s="488"/>
    </row>
    <row r="94" spans="1:11" ht="12.75" customHeight="1">
      <c r="A94" s="91" t="s">
        <v>150</v>
      </c>
      <c r="B94" s="147" t="s">
        <v>231</v>
      </c>
      <c r="C94" s="135" t="s">
        <v>167</v>
      </c>
      <c r="D94" s="93"/>
      <c r="E94" s="319"/>
      <c r="F94" s="123" t="s">
        <v>236</v>
      </c>
      <c r="G94" s="105" t="s">
        <v>281</v>
      </c>
      <c r="H94" s="68"/>
      <c r="I94" s="105"/>
      <c r="J94" s="68" t="s">
        <v>543</v>
      </c>
      <c r="K94" s="488"/>
    </row>
    <row r="95" spans="1:11" ht="12.75" customHeight="1">
      <c r="A95" s="91" t="s">
        <v>151</v>
      </c>
      <c r="B95" s="150" t="s">
        <v>168</v>
      </c>
      <c r="C95" s="135" t="s">
        <v>282</v>
      </c>
      <c r="D95" s="93"/>
      <c r="E95" s="319"/>
      <c r="F95" s="89"/>
      <c r="G95" s="97"/>
      <c r="H95" s="72"/>
      <c r="I95" s="97"/>
      <c r="J95" s="72"/>
      <c r="K95" s="488"/>
    </row>
    <row r="96" spans="1:11" ht="12.75" customHeight="1">
      <c r="A96" s="91" t="s">
        <v>76</v>
      </c>
      <c r="B96" s="131" t="s">
        <v>169</v>
      </c>
      <c r="C96" s="135" t="s">
        <v>170</v>
      </c>
      <c r="D96" s="93"/>
      <c r="E96" s="319"/>
      <c r="F96" s="123" t="s">
        <v>237</v>
      </c>
      <c r="G96" s="105" t="s">
        <v>283</v>
      </c>
      <c r="H96" s="68"/>
      <c r="I96" s="105"/>
      <c r="J96" s="68" t="s">
        <v>543</v>
      </c>
      <c r="K96" s="488"/>
    </row>
    <row r="97" spans="1:11" ht="12.75" customHeight="1">
      <c r="A97" s="91" t="s">
        <v>77</v>
      </c>
      <c r="B97" s="91"/>
      <c r="C97" s="74"/>
      <c r="D97" s="100"/>
      <c r="E97" s="325"/>
      <c r="F97" s="89"/>
      <c r="G97" s="97"/>
      <c r="H97" s="72"/>
      <c r="I97" s="97"/>
      <c r="J97" s="72"/>
      <c r="K97" s="488"/>
    </row>
    <row r="98" spans="1:11" ht="12.75" customHeight="1">
      <c r="A98" s="91" t="s">
        <v>518</v>
      </c>
      <c r="B98" s="91" t="str">
        <f>IF('等級及び申請者'!E25="否選択","□選択","■選択")</f>
        <v>□選択</v>
      </c>
      <c r="C98" s="135" t="s">
        <v>163</v>
      </c>
      <c r="D98" s="93" t="s">
        <v>71</v>
      </c>
      <c r="E98" s="323" t="s">
        <v>519</v>
      </c>
      <c r="F98" s="123" t="s">
        <v>238</v>
      </c>
      <c r="G98" s="105" t="s">
        <v>268</v>
      </c>
      <c r="H98" s="68"/>
      <c r="I98" s="105" t="s">
        <v>72</v>
      </c>
      <c r="J98" s="68" t="s">
        <v>543</v>
      </c>
      <c r="K98" s="488"/>
    </row>
    <row r="99" spans="1:11" ht="12.75" customHeight="1">
      <c r="A99" s="91" t="s">
        <v>520</v>
      </c>
      <c r="B99" s="91"/>
      <c r="C99" s="135" t="s">
        <v>521</v>
      </c>
      <c r="D99" s="93"/>
      <c r="E99" s="319" t="s">
        <v>522</v>
      </c>
      <c r="F99" s="90"/>
      <c r="G99" s="84"/>
      <c r="H99" s="61"/>
      <c r="I99" s="84"/>
      <c r="J99" s="61"/>
      <c r="K99" s="488"/>
    </row>
    <row r="100" spans="1:11" ht="12.75" customHeight="1">
      <c r="A100" s="91" t="s">
        <v>523</v>
      </c>
      <c r="B100" s="91"/>
      <c r="C100" s="135" t="s">
        <v>172</v>
      </c>
      <c r="D100" s="93"/>
      <c r="E100" s="319" t="s">
        <v>173</v>
      </c>
      <c r="F100" s="89"/>
      <c r="G100" s="97"/>
      <c r="H100" s="72"/>
      <c r="I100" s="97"/>
      <c r="J100" s="72"/>
      <c r="K100" s="488"/>
    </row>
    <row r="101" spans="1:11" ht="12.75" customHeight="1">
      <c r="A101" s="91" t="s">
        <v>524</v>
      </c>
      <c r="B101" s="91"/>
      <c r="C101" s="151" t="str">
        <f>IF('等級及び申請者'!F26="該当なし","　",'等級及び申請者'!F26)</f>
        <v>-</v>
      </c>
      <c r="D101" s="93"/>
      <c r="E101" s="319" t="s">
        <v>72</v>
      </c>
      <c r="F101" s="123" t="s">
        <v>239</v>
      </c>
      <c r="G101" s="105" t="s">
        <v>284</v>
      </c>
      <c r="H101" s="68"/>
      <c r="I101" s="105" t="s">
        <v>72</v>
      </c>
      <c r="J101" s="68" t="s">
        <v>543</v>
      </c>
      <c r="K101" s="336"/>
    </row>
    <row r="102" spans="1:11" ht="12.75" customHeight="1">
      <c r="A102" s="91"/>
      <c r="B102" s="91"/>
      <c r="C102" s="135" t="str">
        <f>IF(C101="　","■該当なし","□該当なし")</f>
        <v>□該当なし</v>
      </c>
      <c r="D102" s="93"/>
      <c r="E102" s="319"/>
      <c r="F102" s="90"/>
      <c r="G102" s="84"/>
      <c r="H102" s="61"/>
      <c r="I102" s="84"/>
      <c r="J102" s="61"/>
      <c r="K102" s="336"/>
    </row>
    <row r="103" spans="1:11" ht="12.75" customHeight="1">
      <c r="A103" s="91"/>
      <c r="B103" s="75"/>
      <c r="C103" s="74"/>
      <c r="D103" s="100"/>
      <c r="E103" s="325"/>
      <c r="F103" s="89"/>
      <c r="G103" s="97"/>
      <c r="H103" s="72"/>
      <c r="I103" s="97"/>
      <c r="J103" s="72"/>
      <c r="K103" s="340"/>
    </row>
    <row r="104" spans="1:11" ht="12.75" customHeight="1">
      <c r="A104" s="47"/>
      <c r="B104" s="147" t="s">
        <v>176</v>
      </c>
      <c r="C104" s="135" t="s">
        <v>177</v>
      </c>
      <c r="D104" s="93" t="s">
        <v>71</v>
      </c>
      <c r="E104" s="323" t="s">
        <v>82</v>
      </c>
      <c r="F104" s="123" t="s">
        <v>645</v>
      </c>
      <c r="G104" s="105" t="s">
        <v>280</v>
      </c>
      <c r="H104" s="68"/>
      <c r="I104" s="105" t="s">
        <v>72</v>
      </c>
      <c r="J104" s="68" t="s">
        <v>543</v>
      </c>
      <c r="K104" s="491" t="s">
        <v>610</v>
      </c>
    </row>
    <row r="105" spans="1:11" ht="12.75" customHeight="1">
      <c r="A105" s="47"/>
      <c r="B105" s="91"/>
      <c r="C105" s="135" t="s">
        <v>526</v>
      </c>
      <c r="D105" s="93"/>
      <c r="E105" s="319"/>
      <c r="F105" s="90" t="s">
        <v>634</v>
      </c>
      <c r="G105" s="84"/>
      <c r="H105" s="61"/>
      <c r="I105" s="84"/>
      <c r="J105" s="61"/>
      <c r="K105" s="488"/>
    </row>
    <row r="106" spans="1:11" ht="12.75" customHeight="1">
      <c r="A106" s="47"/>
      <c r="B106" s="91" t="str">
        <f>IF('等級及び申請者'!E28="否選択","□選択","■選択")</f>
        <v>□選択</v>
      </c>
      <c r="C106" s="88"/>
      <c r="D106" s="93"/>
      <c r="E106" s="319"/>
      <c r="F106" s="125"/>
      <c r="G106" s="86"/>
      <c r="H106" s="101"/>
      <c r="I106" s="86"/>
      <c r="J106" s="101"/>
      <c r="K106" s="488"/>
    </row>
    <row r="107" spans="1:11" ht="12.75" customHeight="1">
      <c r="A107" s="47"/>
      <c r="B107" s="91"/>
      <c r="C107" s="88"/>
      <c r="D107" s="93"/>
      <c r="E107" s="319"/>
      <c r="F107" s="122" t="s">
        <v>646</v>
      </c>
      <c r="G107" s="96" t="s">
        <v>280</v>
      </c>
      <c r="H107" s="95"/>
      <c r="I107" s="96" t="s">
        <v>72</v>
      </c>
      <c r="J107" s="95" t="s">
        <v>543</v>
      </c>
      <c r="K107" s="488"/>
    </row>
    <row r="108" spans="1:11" ht="12.75" customHeight="1">
      <c r="A108" s="47"/>
      <c r="B108" s="91"/>
      <c r="C108" s="88"/>
      <c r="D108" s="93"/>
      <c r="E108" s="319"/>
      <c r="F108" s="90" t="s">
        <v>634</v>
      </c>
      <c r="G108" s="84"/>
      <c r="H108" s="61"/>
      <c r="I108" s="84"/>
      <c r="J108" s="61"/>
      <c r="K108" s="488"/>
    </row>
    <row r="109" spans="1:11" ht="12.75" customHeight="1">
      <c r="A109" s="47"/>
      <c r="B109" s="91"/>
      <c r="C109" s="88"/>
      <c r="D109" s="93"/>
      <c r="E109" s="319"/>
      <c r="F109" s="89"/>
      <c r="G109" s="97"/>
      <c r="H109" s="72"/>
      <c r="I109" s="97"/>
      <c r="J109" s="72"/>
      <c r="K109" s="488"/>
    </row>
    <row r="110" spans="1:11" ht="12.75" customHeight="1">
      <c r="A110" s="47"/>
      <c r="B110" s="91"/>
      <c r="C110" s="88"/>
      <c r="D110" s="93"/>
      <c r="E110" s="319"/>
      <c r="F110" s="123" t="s">
        <v>259</v>
      </c>
      <c r="G110" s="105" t="s">
        <v>272</v>
      </c>
      <c r="H110" s="68"/>
      <c r="I110" s="105"/>
      <c r="J110" s="68" t="s">
        <v>543</v>
      </c>
      <c r="K110" s="488"/>
    </row>
    <row r="111" spans="1:11" ht="12.75" customHeight="1">
      <c r="A111" s="47"/>
      <c r="B111" s="91"/>
      <c r="C111" s="88"/>
      <c r="D111" s="93"/>
      <c r="E111" s="319"/>
      <c r="F111" s="90"/>
      <c r="G111" s="84"/>
      <c r="H111" s="61"/>
      <c r="I111" s="84"/>
      <c r="J111" s="61"/>
      <c r="K111" s="488"/>
    </row>
    <row r="112" spans="1:11" ht="12.75" customHeight="1">
      <c r="A112" s="47"/>
      <c r="B112" s="91"/>
      <c r="C112" s="88"/>
      <c r="D112" s="93"/>
      <c r="E112" s="319"/>
      <c r="F112" s="89"/>
      <c r="G112" s="97"/>
      <c r="H112" s="72"/>
      <c r="I112" s="97"/>
      <c r="J112" s="72"/>
      <c r="K112" s="488"/>
    </row>
    <row r="113" spans="1:11" ht="12.75" customHeight="1">
      <c r="A113" s="91"/>
      <c r="B113" s="91"/>
      <c r="C113" s="88"/>
      <c r="D113" s="93"/>
      <c r="E113" s="319"/>
      <c r="F113" s="123" t="s">
        <v>260</v>
      </c>
      <c r="G113" s="105" t="s">
        <v>285</v>
      </c>
      <c r="H113" s="68" t="s">
        <v>285</v>
      </c>
      <c r="I113" s="95"/>
      <c r="J113" s="69" t="s">
        <v>543</v>
      </c>
      <c r="K113" s="336"/>
    </row>
    <row r="114" spans="1:11" ht="12.75" customHeight="1">
      <c r="A114" s="91"/>
      <c r="B114" s="91"/>
      <c r="C114" s="88"/>
      <c r="D114" s="93"/>
      <c r="E114" s="319"/>
      <c r="F114" s="90"/>
      <c r="G114" s="84"/>
      <c r="H114" s="61"/>
      <c r="I114" s="61"/>
      <c r="J114" s="63"/>
      <c r="K114" s="336"/>
    </row>
    <row r="115" spans="1:11" ht="12.75" customHeight="1">
      <c r="A115" s="91"/>
      <c r="B115" s="91"/>
      <c r="C115" s="74"/>
      <c r="D115" s="100"/>
      <c r="E115" s="325"/>
      <c r="F115" s="89"/>
      <c r="G115" s="97"/>
      <c r="H115" s="72"/>
      <c r="I115" s="97"/>
      <c r="J115" s="72"/>
      <c r="K115" s="336"/>
    </row>
    <row r="116" spans="1:11" ht="12.75" customHeight="1">
      <c r="A116" s="91"/>
      <c r="B116" s="91"/>
      <c r="C116" s="135" t="s">
        <v>178</v>
      </c>
      <c r="D116" s="93" t="s">
        <v>71</v>
      </c>
      <c r="E116" s="323" t="s">
        <v>72</v>
      </c>
      <c r="F116" s="123" t="s">
        <v>232</v>
      </c>
      <c r="G116" s="105" t="s">
        <v>286</v>
      </c>
      <c r="H116" s="68"/>
      <c r="I116" s="105"/>
      <c r="J116" s="68" t="s">
        <v>543</v>
      </c>
      <c r="K116" s="336"/>
    </row>
    <row r="117" spans="1:11" ht="12.75" customHeight="1">
      <c r="A117" s="91"/>
      <c r="B117" s="91"/>
      <c r="C117" s="135" t="s">
        <v>231</v>
      </c>
      <c r="D117" s="93"/>
      <c r="E117" s="319"/>
      <c r="F117" s="90" t="s">
        <v>179</v>
      </c>
      <c r="G117" s="84"/>
      <c r="H117" s="61"/>
      <c r="I117" s="84"/>
      <c r="J117" s="61"/>
      <c r="K117" s="336"/>
    </row>
    <row r="118" spans="1:11" ht="12.75" customHeight="1">
      <c r="A118" s="91"/>
      <c r="B118" s="91"/>
      <c r="C118" s="88"/>
      <c r="D118" s="93"/>
      <c r="E118" s="319"/>
      <c r="F118" s="125"/>
      <c r="G118" s="86"/>
      <c r="H118" s="101"/>
      <c r="I118" s="86"/>
      <c r="J118" s="101"/>
      <c r="K118" s="336"/>
    </row>
    <row r="119" spans="1:11" ht="12.75" customHeight="1">
      <c r="A119" s="91"/>
      <c r="B119" s="91"/>
      <c r="C119" s="88"/>
      <c r="D119" s="93"/>
      <c r="E119" s="319"/>
      <c r="F119" s="122" t="s">
        <v>233</v>
      </c>
      <c r="G119" s="96" t="s">
        <v>269</v>
      </c>
      <c r="H119" s="95"/>
      <c r="I119" s="96"/>
      <c r="J119" s="95" t="s">
        <v>543</v>
      </c>
      <c r="K119" s="336"/>
    </row>
    <row r="120" spans="1:11" ht="12.75" customHeight="1">
      <c r="A120" s="91"/>
      <c r="B120" s="91"/>
      <c r="C120" s="88"/>
      <c r="D120" s="93"/>
      <c r="E120" s="319"/>
      <c r="F120" s="90" t="s">
        <v>179</v>
      </c>
      <c r="G120" s="84"/>
      <c r="H120" s="61"/>
      <c r="I120" s="84"/>
      <c r="J120" s="61"/>
      <c r="K120" s="336"/>
    </row>
    <row r="121" spans="1:11" ht="12.75" customHeight="1">
      <c r="A121" s="91"/>
      <c r="B121" s="91"/>
      <c r="C121" s="88"/>
      <c r="D121" s="93"/>
      <c r="E121" s="319"/>
      <c r="F121" s="89"/>
      <c r="G121" s="97"/>
      <c r="H121" s="72"/>
      <c r="I121" s="97"/>
      <c r="J121" s="72"/>
      <c r="K121" s="336"/>
    </row>
    <row r="122" spans="1:11" ht="12.75" customHeight="1">
      <c r="A122" s="91"/>
      <c r="B122" s="91"/>
      <c r="C122" s="88"/>
      <c r="D122" s="93"/>
      <c r="E122" s="319"/>
      <c r="F122" s="123" t="s">
        <v>234</v>
      </c>
      <c r="G122" s="105" t="s">
        <v>286</v>
      </c>
      <c r="H122" s="68"/>
      <c r="I122" s="105"/>
      <c r="J122" s="68" t="s">
        <v>543</v>
      </c>
      <c r="K122" s="336"/>
    </row>
    <row r="123" spans="1:11" ht="12.75" customHeight="1">
      <c r="A123" s="91"/>
      <c r="B123" s="91"/>
      <c r="C123" s="88"/>
      <c r="D123" s="93"/>
      <c r="E123" s="319"/>
      <c r="F123" s="90" t="s">
        <v>179</v>
      </c>
      <c r="G123" s="84"/>
      <c r="H123" s="61"/>
      <c r="I123" s="84"/>
      <c r="J123" s="61"/>
      <c r="K123" s="336"/>
    </row>
    <row r="124" spans="1:11" ht="12.75" customHeight="1" thickBot="1">
      <c r="A124" s="119"/>
      <c r="B124" s="119"/>
      <c r="C124" s="92"/>
      <c r="D124" s="108"/>
      <c r="E124" s="321"/>
      <c r="F124" s="124"/>
      <c r="G124" s="103"/>
      <c r="H124" s="78"/>
      <c r="I124" s="103"/>
      <c r="J124" s="78"/>
      <c r="K124" s="336"/>
    </row>
    <row r="125" spans="1:12" ht="12.75" customHeight="1">
      <c r="A125" s="44"/>
      <c r="B125" s="44"/>
      <c r="C125" s="44"/>
      <c r="D125" s="44"/>
      <c r="E125" s="44"/>
      <c r="F125" s="44"/>
      <c r="G125" s="85"/>
      <c r="H125" s="85"/>
      <c r="I125" s="85"/>
      <c r="J125" s="85"/>
      <c r="K125" s="85"/>
      <c r="L125" s="43"/>
    </row>
    <row r="126" spans="1:11" ht="12.75" customHeight="1">
      <c r="A126" s="91" t="s">
        <v>185</v>
      </c>
      <c r="B126" s="147" t="s">
        <v>186</v>
      </c>
      <c r="C126" s="135" t="s">
        <v>90</v>
      </c>
      <c r="D126" s="93" t="s">
        <v>71</v>
      </c>
      <c r="E126" s="323" t="s">
        <v>187</v>
      </c>
      <c r="F126" s="123" t="s">
        <v>188</v>
      </c>
      <c r="G126" s="105" t="s">
        <v>72</v>
      </c>
      <c r="H126" s="68"/>
      <c r="I126" s="105" t="s">
        <v>72</v>
      </c>
      <c r="J126" s="68" t="s">
        <v>543</v>
      </c>
      <c r="K126" s="488" t="s">
        <v>610</v>
      </c>
    </row>
    <row r="127" spans="1:11" ht="12.75" customHeight="1">
      <c r="A127" s="91" t="s">
        <v>182</v>
      </c>
      <c r="B127" s="147" t="s">
        <v>224</v>
      </c>
      <c r="C127" s="135" t="s">
        <v>189</v>
      </c>
      <c r="D127" s="93"/>
      <c r="E127" s="319"/>
      <c r="F127" s="90"/>
      <c r="G127" s="84"/>
      <c r="H127" s="61"/>
      <c r="I127" s="84"/>
      <c r="J127" s="61"/>
      <c r="K127" s="488"/>
    </row>
    <row r="128" spans="1:11" ht="12.75" customHeight="1">
      <c r="A128" s="91" t="s">
        <v>183</v>
      </c>
      <c r="B128" s="52"/>
      <c r="C128" s="88"/>
      <c r="D128" s="93"/>
      <c r="E128" s="319"/>
      <c r="F128" s="90"/>
      <c r="G128" s="84"/>
      <c r="H128" s="61"/>
      <c r="I128" s="84"/>
      <c r="J128" s="61"/>
      <c r="K128" s="488"/>
    </row>
    <row r="129" spans="1:11" ht="12.75" customHeight="1">
      <c r="A129" s="91" t="s">
        <v>76</v>
      </c>
      <c r="B129" s="91" t="str">
        <f>IF('等級及び申請者'!E31="否選択","□選択","■選択")</f>
        <v>□選択</v>
      </c>
      <c r="C129" s="88"/>
      <c r="D129" s="93"/>
      <c r="E129" s="397"/>
      <c r="F129" s="89"/>
      <c r="G129" s="97"/>
      <c r="H129" s="72"/>
      <c r="I129" s="97"/>
      <c r="J129" s="72"/>
      <c r="K129" s="488"/>
    </row>
    <row r="130" spans="1:11" ht="12.75" customHeight="1">
      <c r="A130" s="91" t="s">
        <v>184</v>
      </c>
      <c r="B130" s="52"/>
      <c r="C130" s="88"/>
      <c r="D130" s="93"/>
      <c r="E130" s="323" t="s">
        <v>72</v>
      </c>
      <c r="F130" s="123" t="s">
        <v>190</v>
      </c>
      <c r="G130" s="105" t="s">
        <v>72</v>
      </c>
      <c r="H130" s="68"/>
      <c r="I130" s="105"/>
      <c r="J130" s="68" t="s">
        <v>543</v>
      </c>
      <c r="K130" s="488"/>
    </row>
    <row r="131" spans="1:11" ht="12.75" customHeight="1">
      <c r="A131" s="91" t="s">
        <v>78</v>
      </c>
      <c r="B131" s="132">
        <f>IF(B$129="■選択","北面："&amp;'等級及び申請者'!F32,"")</f>
      </c>
      <c r="C131" s="88"/>
      <c r="D131" s="93"/>
      <c r="E131" s="319"/>
      <c r="F131" s="90"/>
      <c r="G131" s="84"/>
      <c r="H131" s="61"/>
      <c r="I131" s="84"/>
      <c r="J131" s="61"/>
      <c r="K131" s="488"/>
    </row>
    <row r="132" spans="1:11" ht="12.75" customHeight="1">
      <c r="A132" s="91" t="s">
        <v>79</v>
      </c>
      <c r="B132" s="132">
        <f>IF(B$129="■選択","東面："&amp;'等級及び申請者'!F33,"")</f>
      </c>
      <c r="C132" s="88"/>
      <c r="D132" s="93"/>
      <c r="E132" s="319"/>
      <c r="F132" s="90"/>
      <c r="G132" s="84"/>
      <c r="H132" s="61"/>
      <c r="I132" s="84"/>
      <c r="J132" s="61"/>
      <c r="K132" s="488"/>
    </row>
    <row r="133" spans="1:11" ht="12.75" customHeight="1">
      <c r="A133" s="47" t="s">
        <v>80</v>
      </c>
      <c r="B133" s="132">
        <f>IF(B$129="■選択","南面："&amp;'等級及び申請者'!F34,"")</f>
      </c>
      <c r="C133" s="88"/>
      <c r="D133" s="93"/>
      <c r="E133" s="319"/>
      <c r="F133" s="90"/>
      <c r="G133" s="84"/>
      <c r="H133" s="61"/>
      <c r="I133" s="84"/>
      <c r="J133" s="61"/>
      <c r="K133" s="488"/>
    </row>
    <row r="134" spans="1:11" ht="12.75" customHeight="1" thickBot="1">
      <c r="A134" s="48" t="s">
        <v>81</v>
      </c>
      <c r="B134" s="133">
        <f>IF(B$129="■選択","西面："&amp;'等級及び申請者'!F35,"")</f>
      </c>
      <c r="C134" s="92"/>
      <c r="D134" s="108"/>
      <c r="E134" s="321"/>
      <c r="F134" s="124"/>
      <c r="G134" s="103"/>
      <c r="H134" s="78"/>
      <c r="I134" s="103"/>
      <c r="J134" s="78"/>
      <c r="K134" s="489"/>
    </row>
    <row r="135" spans="1:11" ht="12.75" customHeight="1">
      <c r="A135" s="91" t="s">
        <v>191</v>
      </c>
      <c r="B135" s="147" t="s">
        <v>192</v>
      </c>
      <c r="C135" s="135" t="s">
        <v>193</v>
      </c>
      <c r="D135" s="93" t="s">
        <v>71</v>
      </c>
      <c r="E135" s="323" t="s">
        <v>72</v>
      </c>
      <c r="F135" s="123" t="str">
        <f>IF($B$138="等級1","□","■")&amp;"日常生活空間の配置"</f>
        <v>■日常生活空間の配置</v>
      </c>
      <c r="G135" s="105" t="str">
        <f>IF($B$138="等級1","□","■")</f>
        <v>■</v>
      </c>
      <c r="H135" s="68"/>
      <c r="I135" s="105"/>
      <c r="J135" s="68" t="s">
        <v>543</v>
      </c>
      <c r="K135" s="498" t="s">
        <v>609</v>
      </c>
    </row>
    <row r="136" spans="1:11" ht="12.75" customHeight="1">
      <c r="A136" s="91" t="s">
        <v>194</v>
      </c>
      <c r="B136" s="147" t="s">
        <v>195</v>
      </c>
      <c r="C136" s="88"/>
      <c r="D136" s="93"/>
      <c r="E136" s="319"/>
      <c r="F136" s="90" t="s">
        <v>634</v>
      </c>
      <c r="G136" s="84"/>
      <c r="H136" s="61"/>
      <c r="I136" s="84"/>
      <c r="J136" s="61"/>
      <c r="K136" s="485"/>
    </row>
    <row r="137" spans="1:11" ht="12.75" customHeight="1" thickBot="1">
      <c r="A137" s="91" t="s">
        <v>196</v>
      </c>
      <c r="B137" s="147" t="s">
        <v>224</v>
      </c>
      <c r="C137" s="88"/>
      <c r="D137" s="93"/>
      <c r="E137" s="329"/>
      <c r="F137" s="125"/>
      <c r="G137" s="86"/>
      <c r="H137" s="101"/>
      <c r="I137" s="86"/>
      <c r="J137" s="101"/>
      <c r="K137" s="485"/>
    </row>
    <row r="138" spans="1:11" ht="12.75" customHeight="1">
      <c r="A138" s="91" t="s">
        <v>197</v>
      </c>
      <c r="B138" s="131" t="str">
        <f>'等級及び申請者'!F37</f>
        <v>-</v>
      </c>
      <c r="C138" s="88"/>
      <c r="D138" s="43"/>
      <c r="E138" s="398" t="s">
        <v>72</v>
      </c>
      <c r="F138" s="126" t="s">
        <v>647</v>
      </c>
      <c r="G138" s="83" t="s">
        <v>72</v>
      </c>
      <c r="H138" s="59" t="s">
        <v>288</v>
      </c>
      <c r="I138" s="83"/>
      <c r="J138" s="59" t="s">
        <v>543</v>
      </c>
      <c r="K138" s="485"/>
    </row>
    <row r="139" spans="1:11" ht="12.75" customHeight="1">
      <c r="A139" s="91" t="s">
        <v>143</v>
      </c>
      <c r="B139" s="91"/>
      <c r="C139" s="88"/>
      <c r="D139" s="43"/>
      <c r="E139" s="391"/>
      <c r="F139" s="90" t="s">
        <v>634</v>
      </c>
      <c r="G139" s="84"/>
      <c r="H139" s="61"/>
      <c r="I139" s="84"/>
      <c r="J139" s="61"/>
      <c r="K139" s="485"/>
    </row>
    <row r="140" spans="1:11" ht="12.75" customHeight="1" thickBot="1">
      <c r="A140" s="91" t="s">
        <v>73</v>
      </c>
      <c r="B140" s="91" t="str">
        <f>IF('等級及び申請者'!E36="否選択","□選択","■選択")</f>
        <v>□選択</v>
      </c>
      <c r="C140" s="74"/>
      <c r="D140" s="94"/>
      <c r="E140" s="395"/>
      <c r="F140" s="124"/>
      <c r="G140" s="103"/>
      <c r="H140" s="78"/>
      <c r="I140" s="103"/>
      <c r="J140" s="78"/>
      <c r="K140" s="492"/>
    </row>
    <row r="141" spans="1:11" ht="12.75" customHeight="1">
      <c r="A141" s="91" t="s">
        <v>144</v>
      </c>
      <c r="B141" s="91"/>
      <c r="C141" s="135" t="s">
        <v>243</v>
      </c>
      <c r="D141" s="93" t="s">
        <v>71</v>
      </c>
      <c r="E141" s="386" t="s">
        <v>72</v>
      </c>
      <c r="F141" s="123" t="str">
        <f>IF($B$138="等級1","□","■")&amp;"玄関出入口の段差"</f>
        <v>■玄関出入口の段差</v>
      </c>
      <c r="G141" s="105" t="str">
        <f>IF($B$138="等級1","□","■")</f>
        <v>■</v>
      </c>
      <c r="H141" s="68" t="str">
        <f>IF($B$138="等級1","□","■")</f>
        <v>■</v>
      </c>
      <c r="I141" s="105"/>
      <c r="J141" s="68" t="s">
        <v>543</v>
      </c>
      <c r="K141" s="491" t="s">
        <v>610</v>
      </c>
    </row>
    <row r="142" spans="1:11" ht="12.75" customHeight="1">
      <c r="A142" s="91" t="s">
        <v>146</v>
      </c>
      <c r="B142" s="91"/>
      <c r="C142" s="88"/>
      <c r="D142" s="93"/>
      <c r="E142" s="315"/>
      <c r="F142" s="90"/>
      <c r="G142" s="84"/>
      <c r="H142" s="61"/>
      <c r="I142" s="84"/>
      <c r="J142" s="61"/>
      <c r="K142" s="488"/>
    </row>
    <row r="143" spans="1:12" ht="12.75" customHeight="1">
      <c r="A143" s="91" t="s">
        <v>76</v>
      </c>
      <c r="B143" s="91"/>
      <c r="C143" s="88"/>
      <c r="D143" s="93"/>
      <c r="E143" s="397"/>
      <c r="F143" s="89"/>
      <c r="G143" s="97"/>
      <c r="H143" s="72"/>
      <c r="I143" s="97"/>
      <c r="J143" s="72"/>
      <c r="K143" s="488"/>
      <c r="L143" s="43"/>
    </row>
    <row r="144" spans="1:11" ht="12.75" customHeight="1">
      <c r="A144" s="91" t="s">
        <v>77</v>
      </c>
      <c r="B144" s="91"/>
      <c r="C144" s="88"/>
      <c r="D144" s="93"/>
      <c r="E144" s="323" t="s">
        <v>72</v>
      </c>
      <c r="F144" s="123" t="str">
        <f>IF($B$138="等級1","□","■")&amp;"玄関上りかまちの段差"</f>
        <v>■玄関上りかまちの段差</v>
      </c>
      <c r="G144" s="105" t="str">
        <f>IF($B$138="等級1","□","■")</f>
        <v>■</v>
      </c>
      <c r="H144" s="68" t="str">
        <f>IF($B$138="等級1","□","■")</f>
        <v>■</v>
      </c>
      <c r="I144" s="105"/>
      <c r="J144" s="68" t="s">
        <v>543</v>
      </c>
      <c r="K144" s="488"/>
    </row>
    <row r="145" spans="1:11" ht="12.75" customHeight="1">
      <c r="A145" s="91" t="s">
        <v>78</v>
      </c>
      <c r="B145" s="91"/>
      <c r="C145" s="88"/>
      <c r="D145" s="93"/>
      <c r="E145" s="319"/>
      <c r="F145" s="90" t="s">
        <v>648</v>
      </c>
      <c r="G145" s="84"/>
      <c r="H145" s="61"/>
      <c r="I145" s="84"/>
      <c r="J145" s="61"/>
      <c r="K145" s="488"/>
    </row>
    <row r="146" spans="1:11" ht="12.75" customHeight="1">
      <c r="A146" s="91" t="s">
        <v>79</v>
      </c>
      <c r="B146" s="91"/>
      <c r="C146" s="88"/>
      <c r="D146" s="93"/>
      <c r="E146" s="329"/>
      <c r="F146" s="125"/>
      <c r="G146" s="86"/>
      <c r="H146" s="101"/>
      <c r="I146" s="86"/>
      <c r="J146" s="101"/>
      <c r="K146" s="488"/>
    </row>
    <row r="147" spans="1:11" ht="12.75" customHeight="1">
      <c r="A147" s="91" t="s">
        <v>80</v>
      </c>
      <c r="B147" s="91"/>
      <c r="C147" s="88"/>
      <c r="D147" s="93"/>
      <c r="E147" s="401" t="s">
        <v>72</v>
      </c>
      <c r="F147" s="122" t="str">
        <f>IF($B$138="等級1","□","■")&amp;"浴室出入口の段差"</f>
        <v>■浴室出入口の段差</v>
      </c>
      <c r="G147" s="96" t="str">
        <f>IF($B$138="等級1","□","■")</f>
        <v>■</v>
      </c>
      <c r="H147" s="95" t="str">
        <f>IF($B$138="等級1","□","■")</f>
        <v>■</v>
      </c>
      <c r="I147" s="96"/>
      <c r="J147" s="95" t="s">
        <v>543</v>
      </c>
      <c r="K147" s="488"/>
    </row>
    <row r="148" spans="1:11" ht="12.75" customHeight="1">
      <c r="A148" s="91" t="s">
        <v>81</v>
      </c>
      <c r="B148" s="91"/>
      <c r="C148" s="88"/>
      <c r="D148" s="93"/>
      <c r="E148" s="315"/>
      <c r="F148" s="90"/>
      <c r="G148" s="84"/>
      <c r="H148" s="61"/>
      <c r="I148" s="84"/>
      <c r="J148" s="61"/>
      <c r="K148" s="488"/>
    </row>
    <row r="149" spans="1:11" ht="12.75" customHeight="1">
      <c r="A149" s="91"/>
      <c r="B149" s="91"/>
      <c r="C149" s="88"/>
      <c r="D149" s="93"/>
      <c r="E149" s="397"/>
      <c r="F149" s="89"/>
      <c r="G149" s="97"/>
      <c r="H149" s="72"/>
      <c r="I149" s="97"/>
      <c r="J149" s="72"/>
      <c r="K149" s="488"/>
    </row>
    <row r="150" spans="1:11" ht="12.75" customHeight="1">
      <c r="A150" s="91"/>
      <c r="B150" s="91"/>
      <c r="C150" s="88"/>
      <c r="D150" s="93"/>
      <c r="E150" s="323" t="s">
        <v>72</v>
      </c>
      <c r="F150" s="123" t="str">
        <f>IF($B$138="等級1","□","■")&amp;"バルコニー出入口の段差"</f>
        <v>■バルコニー出入口の段差</v>
      </c>
      <c r="G150" s="105" t="str">
        <f>IF($B$138="等級1","□","■")</f>
        <v>■</v>
      </c>
      <c r="H150" s="68" t="str">
        <f>IF($B$138="等級1","□","■")</f>
        <v>■</v>
      </c>
      <c r="I150" s="105"/>
      <c r="J150" s="68" t="s">
        <v>543</v>
      </c>
      <c r="K150" s="335"/>
    </row>
    <row r="151" spans="1:11" ht="12.75" customHeight="1">
      <c r="A151" s="91"/>
      <c r="B151" s="91"/>
      <c r="C151" s="88"/>
      <c r="D151" s="93"/>
      <c r="E151" s="319"/>
      <c r="F151" s="90" t="s">
        <v>634</v>
      </c>
      <c r="G151" s="84"/>
      <c r="H151" s="61"/>
      <c r="I151" s="84"/>
      <c r="J151" s="61"/>
      <c r="K151" s="335"/>
    </row>
    <row r="152" spans="1:11" ht="12.75" customHeight="1">
      <c r="A152" s="91"/>
      <c r="B152" s="91"/>
      <c r="C152" s="88"/>
      <c r="D152" s="93"/>
      <c r="E152" s="329"/>
      <c r="F152" s="125"/>
      <c r="G152" s="86"/>
      <c r="H152" s="101"/>
      <c r="I152" s="86"/>
      <c r="J152" s="101"/>
      <c r="K152" s="335"/>
    </row>
    <row r="153" spans="1:11" ht="12.75" customHeight="1">
      <c r="A153" s="91"/>
      <c r="B153" s="91"/>
      <c r="C153" s="88"/>
      <c r="D153" s="93"/>
      <c r="E153" s="401" t="s">
        <v>72</v>
      </c>
      <c r="F153" s="403" t="str">
        <f>IF($B$138="等級1","□","■")&amp;"居室の部分の床とその他の床の段差"</f>
        <v>■居室の部分の床とその他の床の段差</v>
      </c>
      <c r="G153" s="96" t="str">
        <f>IF($B$138="等級1","□","■")</f>
        <v>■</v>
      </c>
      <c r="H153" s="95" t="str">
        <f>IF($B$138="等級1","□","■")</f>
        <v>■</v>
      </c>
      <c r="I153" s="96"/>
      <c r="J153" s="95" t="s">
        <v>543</v>
      </c>
      <c r="K153" s="335"/>
    </row>
    <row r="154" spans="1:11" ht="12.75" customHeight="1">
      <c r="A154" s="91"/>
      <c r="B154" s="91"/>
      <c r="C154" s="88"/>
      <c r="D154" s="93"/>
      <c r="E154" s="315"/>
      <c r="F154" s="90" t="s">
        <v>634</v>
      </c>
      <c r="G154" s="84"/>
      <c r="H154" s="61"/>
      <c r="I154" s="84"/>
      <c r="J154" s="61"/>
      <c r="K154" s="335"/>
    </row>
    <row r="155" spans="1:11" ht="12.75" customHeight="1">
      <c r="A155" s="91"/>
      <c r="B155" s="91"/>
      <c r="C155" s="88"/>
      <c r="D155" s="93"/>
      <c r="E155" s="397"/>
      <c r="F155" s="89"/>
      <c r="G155" s="97"/>
      <c r="H155" s="72"/>
      <c r="I155" s="97"/>
      <c r="J155" s="72"/>
      <c r="K155" s="335"/>
    </row>
    <row r="156" spans="1:11" ht="12.75" customHeight="1">
      <c r="A156" s="91"/>
      <c r="B156" s="91"/>
      <c r="C156" s="88"/>
      <c r="D156" s="93"/>
      <c r="E156" s="323" t="s">
        <v>72</v>
      </c>
      <c r="F156" s="123" t="str">
        <f>IF($B$138="等級1","□","■")&amp;"その他の部分の段差"</f>
        <v>■その他の部分の段差</v>
      </c>
      <c r="G156" s="105" t="str">
        <f>IF($B$138="等級1","□","■")</f>
        <v>■</v>
      </c>
      <c r="H156" s="68"/>
      <c r="I156" s="105"/>
      <c r="J156" s="68" t="s">
        <v>543</v>
      </c>
      <c r="K156" s="335"/>
    </row>
    <row r="157" spans="1:11" ht="12.75" customHeight="1">
      <c r="A157" s="91"/>
      <c r="B157" s="91"/>
      <c r="C157" s="88"/>
      <c r="D157" s="93"/>
      <c r="E157" s="319"/>
      <c r="F157" s="90" t="s">
        <v>634</v>
      </c>
      <c r="G157" s="84"/>
      <c r="H157" s="61"/>
      <c r="I157" s="84"/>
      <c r="J157" s="61"/>
      <c r="K157" s="335"/>
    </row>
    <row r="158" spans="1:11" ht="12.75" customHeight="1">
      <c r="A158" s="91"/>
      <c r="B158" s="91"/>
      <c r="C158" s="88"/>
      <c r="D158" s="93"/>
      <c r="E158" s="397"/>
      <c r="F158" s="89"/>
      <c r="G158" s="97"/>
      <c r="H158" s="72"/>
      <c r="I158" s="97"/>
      <c r="J158" s="72"/>
      <c r="K158" s="335"/>
    </row>
    <row r="159" spans="1:11" ht="12.75" customHeight="1">
      <c r="A159" s="91"/>
      <c r="B159" s="91"/>
      <c r="C159" s="88"/>
      <c r="D159" s="93"/>
      <c r="E159" s="323" t="s">
        <v>72</v>
      </c>
      <c r="F159" s="123" t="str">
        <f>IF($B$138="等級1","□","■")&amp;"日常生活空間外の床の段差"</f>
        <v>■日常生活空間外の床の段差</v>
      </c>
      <c r="G159" s="105" t="str">
        <f>IF($B$138="等級1","□","■")</f>
        <v>■</v>
      </c>
      <c r="H159" s="68" t="str">
        <f>IF($B$138="等級1","□","■")</f>
        <v>■</v>
      </c>
      <c r="I159" s="105"/>
      <c r="J159" s="68" t="s">
        <v>543</v>
      </c>
      <c r="K159" s="335"/>
    </row>
    <row r="160" spans="1:11" ht="12.75" customHeight="1">
      <c r="A160" s="91"/>
      <c r="B160" s="91"/>
      <c r="C160" s="88"/>
      <c r="D160" s="93"/>
      <c r="E160" s="319"/>
      <c r="F160" s="90" t="s">
        <v>634</v>
      </c>
      <c r="G160" s="84"/>
      <c r="H160" s="61"/>
      <c r="I160" s="84"/>
      <c r="J160" s="61"/>
      <c r="K160" s="335"/>
    </row>
    <row r="161" spans="1:11" ht="12.75" customHeight="1">
      <c r="A161" s="91"/>
      <c r="B161" s="91"/>
      <c r="C161" s="88"/>
      <c r="D161" s="93"/>
      <c r="E161" s="319"/>
      <c r="F161" s="90"/>
      <c r="G161" s="84"/>
      <c r="H161" s="61"/>
      <c r="I161" s="84"/>
      <c r="J161" s="61"/>
      <c r="K161" s="335"/>
    </row>
    <row r="162" spans="1:11" ht="12.75" customHeight="1">
      <c r="A162" s="91"/>
      <c r="B162" s="91"/>
      <c r="C162" s="88"/>
      <c r="D162" s="93"/>
      <c r="E162" s="319"/>
      <c r="F162" s="90"/>
      <c r="G162" s="84"/>
      <c r="H162" s="61"/>
      <c r="I162" s="84"/>
      <c r="J162" s="61"/>
      <c r="K162" s="335"/>
    </row>
    <row r="163" spans="1:11" ht="12.75" customHeight="1">
      <c r="A163" s="91"/>
      <c r="B163" s="91"/>
      <c r="C163" s="88"/>
      <c r="D163" s="93"/>
      <c r="E163" s="319"/>
      <c r="F163" s="90"/>
      <c r="G163" s="84"/>
      <c r="H163" s="61"/>
      <c r="I163" s="84"/>
      <c r="J163" s="61"/>
      <c r="K163" s="335"/>
    </row>
    <row r="164" spans="1:11" ht="12.75" customHeight="1">
      <c r="A164" s="91"/>
      <c r="B164" s="91"/>
      <c r="C164" s="88"/>
      <c r="D164" s="93"/>
      <c r="E164" s="319"/>
      <c r="F164" s="90"/>
      <c r="G164" s="84"/>
      <c r="H164" s="61"/>
      <c r="I164" s="84"/>
      <c r="J164" s="61"/>
      <c r="K164" s="335"/>
    </row>
    <row r="165" spans="1:11" ht="12.75" customHeight="1">
      <c r="A165" s="91"/>
      <c r="B165" s="91"/>
      <c r="C165" s="88"/>
      <c r="D165" s="93"/>
      <c r="E165" s="319"/>
      <c r="F165" s="90"/>
      <c r="G165" s="84"/>
      <c r="H165" s="61"/>
      <c r="I165" s="84"/>
      <c r="J165" s="61"/>
      <c r="K165" s="335"/>
    </row>
    <row r="166" spans="1:11" ht="12.75" customHeight="1">
      <c r="A166" s="47"/>
      <c r="B166" s="52"/>
      <c r="C166" s="74"/>
      <c r="D166" s="100"/>
      <c r="E166" s="325"/>
      <c r="F166" s="89"/>
      <c r="G166" s="97"/>
      <c r="H166" s="72"/>
      <c r="I166" s="97"/>
      <c r="J166" s="72"/>
      <c r="K166" s="335"/>
    </row>
    <row r="167" spans="1:11" ht="12.75" customHeight="1">
      <c r="A167" s="47"/>
      <c r="C167" s="135" t="s">
        <v>248</v>
      </c>
      <c r="D167" s="93" t="s">
        <v>71</v>
      </c>
      <c r="E167" s="323" t="s">
        <v>72</v>
      </c>
      <c r="F167" s="123" t="s">
        <v>240</v>
      </c>
      <c r="G167" s="105" t="s">
        <v>274</v>
      </c>
      <c r="H167" s="68" t="s">
        <v>274</v>
      </c>
      <c r="I167" s="105"/>
      <c r="J167" s="68" t="s">
        <v>543</v>
      </c>
      <c r="K167" s="491" t="s">
        <v>610</v>
      </c>
    </row>
    <row r="168" spans="1:11" ht="12.75" customHeight="1">
      <c r="A168" s="47"/>
      <c r="C168" s="88"/>
      <c r="D168" s="93"/>
      <c r="E168" s="329"/>
      <c r="F168" s="125"/>
      <c r="G168" s="86"/>
      <c r="H168" s="101"/>
      <c r="I168" s="86"/>
      <c r="J168" s="101"/>
      <c r="K168" s="488"/>
    </row>
    <row r="169" spans="1:11" ht="12.75" customHeight="1">
      <c r="A169" s="47"/>
      <c r="C169" s="88"/>
      <c r="D169" s="93"/>
      <c r="E169" s="401" t="s">
        <v>72</v>
      </c>
      <c r="F169" s="122" t="str">
        <f>IF($B$183="等級1","□","■")&amp;"蹴込み寸法"</f>
        <v>■蹴込み寸法</v>
      </c>
      <c r="G169" s="96" t="str">
        <f>IF($B$138="等級1","□","■")</f>
        <v>■</v>
      </c>
      <c r="H169" s="95" t="str">
        <f>IF($B$138="等級1","□","■")</f>
        <v>■</v>
      </c>
      <c r="I169" s="96"/>
      <c r="J169" s="95" t="s">
        <v>543</v>
      </c>
      <c r="K169" s="488"/>
    </row>
    <row r="170" spans="1:11" ht="12.75" customHeight="1">
      <c r="A170" s="47"/>
      <c r="C170" s="88"/>
      <c r="D170" s="93"/>
      <c r="E170" s="397"/>
      <c r="F170" s="89"/>
      <c r="G170" s="97"/>
      <c r="H170" s="72"/>
      <c r="I170" s="97"/>
      <c r="J170" s="72"/>
      <c r="K170" s="488"/>
    </row>
    <row r="171" spans="1:11" ht="12.75" customHeight="1">
      <c r="A171" s="47"/>
      <c r="C171" s="88"/>
      <c r="D171" s="93"/>
      <c r="E171" s="323" t="s">
        <v>72</v>
      </c>
      <c r="F171" s="123" t="str">
        <f>IF($B$183="等級1","□","■")&amp;"回り階段の構成"</f>
        <v>■回り階段の構成</v>
      </c>
      <c r="G171" s="105" t="str">
        <f>IF($B$138="等級1","□","■")</f>
        <v>■</v>
      </c>
      <c r="H171" s="68"/>
      <c r="I171" s="105"/>
      <c r="J171" s="68" t="s">
        <v>543</v>
      </c>
      <c r="K171" s="488"/>
    </row>
    <row r="172" spans="1:11" ht="12.75" customHeight="1">
      <c r="A172" s="47"/>
      <c r="C172" s="88"/>
      <c r="D172" s="93"/>
      <c r="E172" s="329"/>
      <c r="F172" s="125"/>
      <c r="G172" s="86"/>
      <c r="H172" s="101"/>
      <c r="I172" s="86"/>
      <c r="J172" s="101"/>
      <c r="K172" s="488"/>
    </row>
    <row r="173" spans="1:11" ht="12.75" customHeight="1">
      <c r="A173" s="47"/>
      <c r="C173" s="88"/>
      <c r="D173" s="93"/>
      <c r="E173" s="401" t="s">
        <v>72</v>
      </c>
      <c r="F173" s="122" t="str">
        <f>IF(OR($B$183="等級1",$B$183="等級2",$B$183="等級3"),"□","■")&amp;"平面形状"</f>
        <v>■平面形状</v>
      </c>
      <c r="G173" s="96" t="str">
        <f>IF(OR($B$138="等級1",$B$138="等級2",$B$138="等級3"),"□","■")</f>
        <v>■</v>
      </c>
      <c r="H173" s="95"/>
      <c r="I173" s="96"/>
      <c r="J173" s="95" t="s">
        <v>543</v>
      </c>
      <c r="K173" s="488"/>
    </row>
    <row r="174" spans="1:11" ht="12.75" customHeight="1">
      <c r="A174" s="47"/>
      <c r="C174" s="88"/>
      <c r="D174" s="93"/>
      <c r="E174" s="397"/>
      <c r="F174" s="89"/>
      <c r="G174" s="97"/>
      <c r="H174" s="72"/>
      <c r="I174" s="97"/>
      <c r="J174" s="72"/>
      <c r="K174" s="488"/>
    </row>
    <row r="175" spans="1:11" ht="12.75" customHeight="1">
      <c r="A175" s="47"/>
      <c r="C175" s="88"/>
      <c r="D175" s="93"/>
      <c r="E175" s="323" t="s">
        <v>72</v>
      </c>
      <c r="F175" s="123" t="str">
        <f>IF(OR($B$183="等級1",$B$183="等級2",$B$183="等級3"),"□","■")&amp;"滑り止め"</f>
        <v>■滑り止め</v>
      </c>
      <c r="G175" s="105" t="str">
        <f>IF(OR($B$138="等級1",$B$138="等級2",$B$138="等級3"),"□","■")</f>
        <v>■</v>
      </c>
      <c r="H175" s="68"/>
      <c r="I175" s="105"/>
      <c r="J175" s="68" t="s">
        <v>543</v>
      </c>
      <c r="K175" s="488"/>
    </row>
    <row r="176" spans="1:11" ht="12.75" customHeight="1">
      <c r="A176" s="47"/>
      <c r="C176" s="88"/>
      <c r="D176" s="93"/>
      <c r="E176" s="397"/>
      <c r="F176" s="89"/>
      <c r="G176" s="97"/>
      <c r="H176" s="72"/>
      <c r="I176" s="97"/>
      <c r="J176" s="72"/>
      <c r="K176" s="488"/>
    </row>
    <row r="177" spans="1:11" ht="12.75" customHeight="1">
      <c r="A177" s="47"/>
      <c r="C177" s="88"/>
      <c r="D177" s="93"/>
      <c r="E177" s="323" t="s">
        <v>72</v>
      </c>
      <c r="F177" s="123" t="s">
        <v>649</v>
      </c>
      <c r="G177" s="105" t="s">
        <v>287</v>
      </c>
      <c r="H177" s="68" t="s">
        <v>287</v>
      </c>
      <c r="I177" s="105"/>
      <c r="J177" s="68" t="s">
        <v>543</v>
      </c>
      <c r="K177" s="335"/>
    </row>
    <row r="178" spans="1:11" ht="12.75" customHeight="1">
      <c r="A178" s="47"/>
      <c r="C178" s="88"/>
      <c r="D178" s="93"/>
      <c r="E178" s="319"/>
      <c r="F178" s="90" t="s">
        <v>624</v>
      </c>
      <c r="G178" s="84"/>
      <c r="H178" s="61"/>
      <c r="I178" s="84"/>
      <c r="J178" s="61"/>
      <c r="K178" s="335"/>
    </row>
    <row r="179" spans="1:11" ht="12.75" customHeight="1" thickBot="1">
      <c r="A179" s="48"/>
      <c r="B179" s="45"/>
      <c r="C179" s="92"/>
      <c r="D179" s="108"/>
      <c r="E179" s="321"/>
      <c r="F179" s="124"/>
      <c r="G179" s="103"/>
      <c r="H179" s="78"/>
      <c r="I179" s="103"/>
      <c r="J179" s="78"/>
      <c r="K179" s="405"/>
    </row>
    <row r="180" spans="7:12" ht="12.75" customHeight="1" thickBot="1">
      <c r="G180" s="32"/>
      <c r="H180" s="32"/>
      <c r="I180" s="32"/>
      <c r="J180" s="32"/>
      <c r="K180" s="43"/>
      <c r="L180" s="43"/>
    </row>
    <row r="181" spans="1:11" ht="12.75" customHeight="1">
      <c r="A181" s="115" t="s">
        <v>191</v>
      </c>
      <c r="B181" s="146" t="s">
        <v>192</v>
      </c>
      <c r="C181" s="135" t="s">
        <v>249</v>
      </c>
      <c r="D181" s="93" t="s">
        <v>71</v>
      </c>
      <c r="E181" s="386" t="s">
        <v>72</v>
      </c>
      <c r="F181" s="123" t="s">
        <v>241</v>
      </c>
      <c r="G181" s="105" t="s">
        <v>271</v>
      </c>
      <c r="H181" s="68" t="s">
        <v>271</v>
      </c>
      <c r="I181" s="105"/>
      <c r="J181" s="68" t="s">
        <v>543</v>
      </c>
      <c r="K181" s="488" t="s">
        <v>610</v>
      </c>
    </row>
    <row r="182" spans="1:11" ht="12.75" customHeight="1">
      <c r="A182" s="91" t="s">
        <v>194</v>
      </c>
      <c r="B182" s="147" t="s">
        <v>195</v>
      </c>
      <c r="C182" s="88"/>
      <c r="D182" s="93"/>
      <c r="E182" s="327"/>
      <c r="F182" s="125"/>
      <c r="G182" s="86"/>
      <c r="H182" s="101"/>
      <c r="I182" s="86"/>
      <c r="J182" s="101"/>
      <c r="K182" s="488"/>
    </row>
    <row r="183" spans="1:11" ht="12.75" customHeight="1">
      <c r="A183" s="91" t="s">
        <v>196</v>
      </c>
      <c r="B183" s="131" t="str">
        <f>'等級及び申請者'!F37</f>
        <v>-</v>
      </c>
      <c r="C183" s="88"/>
      <c r="D183" s="93"/>
      <c r="E183" s="401" t="s">
        <v>72</v>
      </c>
      <c r="F183" s="122" t="str">
        <f>IF($B$183="等級1","□","■")&amp;"便所の手すり"</f>
        <v>■便所の手すり</v>
      </c>
      <c r="G183" s="96" t="str">
        <f>IF($B$183="等級1","□","■")</f>
        <v>■</v>
      </c>
      <c r="H183" s="95"/>
      <c r="I183" s="96"/>
      <c r="J183" s="95" t="s">
        <v>543</v>
      </c>
      <c r="K183" s="488"/>
    </row>
    <row r="184" spans="1:11" ht="12.75" customHeight="1">
      <c r="A184" s="47" t="s">
        <v>197</v>
      </c>
      <c r="C184" s="88"/>
      <c r="D184" s="93"/>
      <c r="E184" s="397"/>
      <c r="F184" s="89"/>
      <c r="G184" s="97"/>
      <c r="H184" s="72"/>
      <c r="I184" s="97"/>
      <c r="J184" s="72"/>
      <c r="K184" s="488"/>
    </row>
    <row r="185" spans="1:11" ht="12.75" customHeight="1">
      <c r="A185" s="47" t="s">
        <v>143</v>
      </c>
      <c r="B185" s="32" t="str">
        <f>IF('等級及び申請者'!E36="否選択","□選択","■選択")</f>
        <v>□選択</v>
      </c>
      <c r="C185" s="88"/>
      <c r="D185" s="93"/>
      <c r="E185" s="386" t="s">
        <v>72</v>
      </c>
      <c r="F185" s="123" t="str">
        <f>IF($B$183="等級1","□","■")&amp;"浴室の手すり"</f>
        <v>■浴室の手すり</v>
      </c>
      <c r="G185" s="105" t="str">
        <f>IF($B$183="等級1","□","■")</f>
        <v>■</v>
      </c>
      <c r="H185" s="68"/>
      <c r="I185" s="105"/>
      <c r="J185" s="68" t="s">
        <v>543</v>
      </c>
      <c r="K185" s="488"/>
    </row>
    <row r="186" spans="1:11" ht="12.75" customHeight="1">
      <c r="A186" s="47" t="s">
        <v>73</v>
      </c>
      <c r="C186" s="88"/>
      <c r="D186" s="93"/>
      <c r="E186" s="327"/>
      <c r="F186" s="125"/>
      <c r="G186" s="86"/>
      <c r="H186" s="101"/>
      <c r="I186" s="86"/>
      <c r="J186" s="101"/>
      <c r="K186" s="488"/>
    </row>
    <row r="187" spans="1:11" ht="12.75" customHeight="1">
      <c r="A187" s="47" t="s">
        <v>144</v>
      </c>
      <c r="C187" s="88"/>
      <c r="D187" s="93"/>
      <c r="E187" s="401" t="s">
        <v>109</v>
      </c>
      <c r="F187" s="122" t="str">
        <f>IF($B$183="等級1","□","■")&amp;"玄関の手すり"</f>
        <v>■玄関の手すり</v>
      </c>
      <c r="G187" s="96" t="str">
        <f>IF($B$183="等級1","□","■")</f>
        <v>■</v>
      </c>
      <c r="H187" s="95"/>
      <c r="I187" s="96" t="s">
        <v>72</v>
      </c>
      <c r="J187" s="95" t="s">
        <v>543</v>
      </c>
      <c r="K187" s="488"/>
    </row>
    <row r="188" spans="1:11" ht="12.75" customHeight="1">
      <c r="A188" s="47" t="s">
        <v>146</v>
      </c>
      <c r="B188" s="43"/>
      <c r="C188" s="88"/>
      <c r="D188" s="93"/>
      <c r="E188" s="397"/>
      <c r="F188" s="89"/>
      <c r="G188" s="97"/>
      <c r="H188" s="72"/>
      <c r="I188" s="97"/>
      <c r="J188" s="72"/>
      <c r="K188" s="488"/>
    </row>
    <row r="189" spans="1:11" ht="12.75" customHeight="1">
      <c r="A189" s="47" t="s">
        <v>76</v>
      </c>
      <c r="C189" s="88"/>
      <c r="D189" s="93"/>
      <c r="E189" s="386" t="s">
        <v>109</v>
      </c>
      <c r="F189" s="123" t="str">
        <f>IF($B$183="等級1","□","■")&amp;"脱衣室の手すり"</f>
        <v>■脱衣室の手すり</v>
      </c>
      <c r="G189" s="105" t="str">
        <f>IF($B$183="等級1","□","■")</f>
        <v>■</v>
      </c>
      <c r="H189" s="68"/>
      <c r="I189" s="105" t="s">
        <v>72</v>
      </c>
      <c r="J189" s="68" t="s">
        <v>543</v>
      </c>
      <c r="K189" s="488"/>
    </row>
    <row r="190" spans="1:11" ht="12.75" customHeight="1">
      <c r="A190" s="47" t="s">
        <v>77</v>
      </c>
      <c r="C190" s="74"/>
      <c r="D190" s="100"/>
      <c r="E190" s="397"/>
      <c r="F190" s="89"/>
      <c r="G190" s="97"/>
      <c r="H190" s="72"/>
      <c r="I190" s="97"/>
      <c r="J190" s="72"/>
      <c r="K190" s="490"/>
    </row>
    <row r="191" spans="1:11" ht="12.75" customHeight="1">
      <c r="A191" s="47" t="s">
        <v>78</v>
      </c>
      <c r="C191" s="135" t="s">
        <v>249</v>
      </c>
      <c r="D191" s="93" t="s">
        <v>71</v>
      </c>
      <c r="E191" s="386" t="s">
        <v>72</v>
      </c>
      <c r="F191" s="123" t="s">
        <v>527</v>
      </c>
      <c r="G191" s="105" t="s">
        <v>512</v>
      </c>
      <c r="H191" s="68" t="s">
        <v>512</v>
      </c>
      <c r="I191" s="105"/>
      <c r="J191" s="68" t="s">
        <v>543</v>
      </c>
      <c r="K191" s="491" t="s">
        <v>610</v>
      </c>
    </row>
    <row r="192" spans="1:11" ht="12.75" customHeight="1">
      <c r="A192" s="91" t="s">
        <v>79</v>
      </c>
      <c r="B192" s="91"/>
      <c r="C192" s="135" t="s">
        <v>198</v>
      </c>
      <c r="D192" s="93"/>
      <c r="E192" s="315"/>
      <c r="F192" s="90" t="s">
        <v>289</v>
      </c>
      <c r="G192" s="84"/>
      <c r="H192" s="61"/>
      <c r="I192" s="84"/>
      <c r="J192" s="61"/>
      <c r="K192" s="488"/>
    </row>
    <row r="193" spans="1:11" ht="12.75" customHeight="1">
      <c r="A193" s="91" t="s">
        <v>80</v>
      </c>
      <c r="B193" s="91"/>
      <c r="C193" s="135" t="s">
        <v>199</v>
      </c>
      <c r="D193" s="93"/>
      <c r="E193" s="327"/>
      <c r="F193" s="125"/>
      <c r="G193" s="86"/>
      <c r="H193" s="101"/>
      <c r="I193" s="86"/>
      <c r="J193" s="101"/>
      <c r="K193" s="488"/>
    </row>
    <row r="194" spans="1:11" ht="12.75" customHeight="1">
      <c r="A194" s="91" t="s">
        <v>81</v>
      </c>
      <c r="B194" s="91"/>
      <c r="C194" s="135" t="s">
        <v>250</v>
      </c>
      <c r="D194" s="93"/>
      <c r="E194" s="401" t="s">
        <v>72</v>
      </c>
      <c r="F194" s="122" t="str">
        <f>IF($B$183="等級1","□","■")&amp;"2階以上の窓の手すり"</f>
        <v>■2階以上の窓の手すり</v>
      </c>
      <c r="G194" s="96" t="str">
        <f>IF($B$183="等級1","□","■")</f>
        <v>■</v>
      </c>
      <c r="H194" s="95" t="str">
        <f>IF($B$183="等級1","□","■")</f>
        <v>■</v>
      </c>
      <c r="I194" s="96"/>
      <c r="J194" s="95" t="s">
        <v>543</v>
      </c>
      <c r="K194" s="488"/>
    </row>
    <row r="195" spans="1:11" ht="12.75" customHeight="1">
      <c r="A195" s="47"/>
      <c r="B195" s="91"/>
      <c r="C195" s="88"/>
      <c r="D195" s="93"/>
      <c r="E195" s="315"/>
      <c r="F195" s="90" t="s">
        <v>634</v>
      </c>
      <c r="G195" s="84"/>
      <c r="H195" s="61"/>
      <c r="I195" s="84"/>
      <c r="J195" s="61"/>
      <c r="K195" s="488"/>
    </row>
    <row r="196" spans="1:11" ht="12.75" customHeight="1">
      <c r="A196" s="47"/>
      <c r="B196" s="91"/>
      <c r="C196" s="88"/>
      <c r="D196" s="93"/>
      <c r="E196" s="397"/>
      <c r="F196" s="89"/>
      <c r="G196" s="97"/>
      <c r="H196" s="72"/>
      <c r="I196" s="97"/>
      <c r="J196" s="72"/>
      <c r="K196" s="488"/>
    </row>
    <row r="197" spans="1:11" ht="12.75" customHeight="1">
      <c r="A197" s="47"/>
      <c r="B197" s="91"/>
      <c r="C197" s="88"/>
      <c r="D197" s="93"/>
      <c r="E197" s="386" t="s">
        <v>72</v>
      </c>
      <c r="F197" s="123" t="str">
        <f>IF($B$183="等級1","□","■")&amp;"廊下及び階段の手すり"</f>
        <v>■廊下及び階段の手すり</v>
      </c>
      <c r="G197" s="105" t="str">
        <f>IF($B$183="等級1","□","■")</f>
        <v>■</v>
      </c>
      <c r="H197" s="68" t="str">
        <f>IF($B$183="等級1","□","■")</f>
        <v>■</v>
      </c>
      <c r="I197" s="105"/>
      <c r="J197" s="68" t="s">
        <v>543</v>
      </c>
      <c r="K197" s="488"/>
    </row>
    <row r="198" spans="1:11" ht="12.75" customHeight="1">
      <c r="A198" s="47"/>
      <c r="B198" s="91"/>
      <c r="C198" s="88"/>
      <c r="D198" s="93"/>
      <c r="E198" s="315"/>
      <c r="F198" s="90" t="s">
        <v>634</v>
      </c>
      <c r="G198" s="84"/>
      <c r="H198" s="61"/>
      <c r="I198" s="84"/>
      <c r="J198" s="61"/>
      <c r="K198" s="488"/>
    </row>
    <row r="199" spans="1:11" ht="12.75" customHeight="1">
      <c r="A199" s="47"/>
      <c r="B199" s="91"/>
      <c r="C199" s="74"/>
      <c r="D199" s="100"/>
      <c r="E199" s="397"/>
      <c r="F199" s="89"/>
      <c r="G199" s="97"/>
      <c r="H199" s="72"/>
      <c r="I199" s="97"/>
      <c r="J199" s="72"/>
      <c r="K199" s="490"/>
    </row>
    <row r="200" spans="1:11" ht="12.75" customHeight="1">
      <c r="A200" s="47"/>
      <c r="B200" s="91"/>
      <c r="C200" s="404" t="s">
        <v>651</v>
      </c>
      <c r="D200" s="93" t="s">
        <v>71</v>
      </c>
      <c r="E200" s="386" t="s">
        <v>72</v>
      </c>
      <c r="F200" s="123" t="str">
        <f>IF(OR($B$183="等級1",$B$183="等級2"),"□","■")&amp;"通路の幅員"</f>
        <v>■通路の幅員</v>
      </c>
      <c r="G200" s="105" t="str">
        <f>IF(OR($B$183="等級1",$B$183="等級2"),"□","■")</f>
        <v>■</v>
      </c>
      <c r="H200" s="68" t="str">
        <f>IF(OR($B$183="等級1",$B$183="等級2"),"□","■")</f>
        <v>■</v>
      </c>
      <c r="I200" s="105"/>
      <c r="J200" s="68" t="s">
        <v>543</v>
      </c>
      <c r="K200" s="491" t="s">
        <v>610</v>
      </c>
    </row>
    <row r="201" spans="1:11" ht="12.75" customHeight="1">
      <c r="A201" s="47"/>
      <c r="B201" s="91"/>
      <c r="C201" s="135" t="s">
        <v>650</v>
      </c>
      <c r="D201" s="93"/>
      <c r="E201" s="327"/>
      <c r="F201" s="125"/>
      <c r="G201" s="86"/>
      <c r="H201" s="101"/>
      <c r="I201" s="86"/>
      <c r="J201" s="101"/>
      <c r="K201" s="488"/>
    </row>
    <row r="202" spans="1:11" ht="12.75" customHeight="1">
      <c r="A202" s="47"/>
      <c r="B202" s="91"/>
      <c r="C202" s="88"/>
      <c r="D202" s="93"/>
      <c r="E202" s="401" t="s">
        <v>72</v>
      </c>
      <c r="F202" s="122" t="str">
        <f>IF(OR($B$183="等級1",$B$183="等級2"),"□","■")&amp;"玄関出入口の幅員"</f>
        <v>■玄関出入口の幅員</v>
      </c>
      <c r="G202" s="96" t="str">
        <f>IF(OR($B$183="等級1",$B$183="等級2"),"□","■")</f>
        <v>■</v>
      </c>
      <c r="H202" s="95" t="str">
        <f>IF(OR($B$183="等級1",$B$183="等級2"),"□","■")</f>
        <v>■</v>
      </c>
      <c r="I202" s="96"/>
      <c r="J202" s="95" t="s">
        <v>543</v>
      </c>
      <c r="K202" s="488"/>
    </row>
    <row r="203" spans="1:11" ht="12.75" customHeight="1">
      <c r="A203" s="47"/>
      <c r="B203" s="91"/>
      <c r="C203" s="88"/>
      <c r="D203" s="93"/>
      <c r="E203" s="315"/>
      <c r="F203" s="90" t="s">
        <v>634</v>
      </c>
      <c r="G203" s="84"/>
      <c r="H203" s="61"/>
      <c r="I203" s="84"/>
      <c r="J203" s="61"/>
      <c r="K203" s="488"/>
    </row>
    <row r="204" spans="1:11" ht="12.75" customHeight="1">
      <c r="A204" s="47"/>
      <c r="B204" s="91"/>
      <c r="C204" s="88"/>
      <c r="D204" s="93"/>
      <c r="E204" s="397"/>
      <c r="F204" s="89"/>
      <c r="G204" s="97"/>
      <c r="H204" s="72"/>
      <c r="I204" s="97"/>
      <c r="J204" s="72"/>
      <c r="K204" s="488"/>
    </row>
    <row r="205" spans="1:11" ht="12.75" customHeight="1">
      <c r="A205" s="47"/>
      <c r="B205" s="91"/>
      <c r="C205" s="88"/>
      <c r="D205" s="93"/>
      <c r="E205" s="386" t="s">
        <v>72</v>
      </c>
      <c r="F205" s="123" t="str">
        <f>IF(OR($B$183="等級1",$B$183="等級2"),"□","■")&amp;"浴室出入口の幅員"</f>
        <v>■浴室出入口の幅員</v>
      </c>
      <c r="G205" s="105" t="str">
        <f>IF(OR($B$183="等級1",$B$183="等級2"),"□","■")</f>
        <v>■</v>
      </c>
      <c r="H205" s="68" t="str">
        <f>IF(OR($B$183="等級1",$B$183="等級2"),"□","■")</f>
        <v>■</v>
      </c>
      <c r="I205" s="105"/>
      <c r="J205" s="68" t="s">
        <v>543</v>
      </c>
      <c r="K205" s="488"/>
    </row>
    <row r="206" spans="1:11" ht="12.75" customHeight="1">
      <c r="A206" s="91"/>
      <c r="B206" s="91"/>
      <c r="C206" s="88"/>
      <c r="D206" s="93"/>
      <c r="E206" s="315"/>
      <c r="F206" s="90" t="s">
        <v>634</v>
      </c>
      <c r="G206" s="84"/>
      <c r="H206" s="61"/>
      <c r="I206" s="84"/>
      <c r="J206" s="61"/>
      <c r="K206" s="488"/>
    </row>
    <row r="207" spans="1:11" ht="12.75" customHeight="1">
      <c r="A207" s="91"/>
      <c r="B207" s="91"/>
      <c r="C207" s="88"/>
      <c r="D207" s="93"/>
      <c r="E207" s="397"/>
      <c r="F207" s="89"/>
      <c r="G207" s="97"/>
      <c r="H207" s="72"/>
      <c r="I207" s="97"/>
      <c r="J207" s="72"/>
      <c r="K207" s="488"/>
    </row>
    <row r="208" spans="1:11" ht="12.75" customHeight="1">
      <c r="A208" s="91"/>
      <c r="B208" s="91"/>
      <c r="C208" s="88"/>
      <c r="D208" s="93"/>
      <c r="E208" s="386" t="s">
        <v>72</v>
      </c>
      <c r="F208" s="123" t="str">
        <f>IF(OR($B$183="等級1",$B$183="等級2"),"□","■")&amp;"他の出入口の幅員"</f>
        <v>■他の出入口の幅員</v>
      </c>
      <c r="G208" s="105" t="str">
        <f>IF(OR($B$183="等級1",$B$183="等級2"),"□","■")</f>
        <v>■</v>
      </c>
      <c r="H208" s="68" t="str">
        <f>IF(OR($B$183="等級1",$B$183="等級2"),"□","■")</f>
        <v>■</v>
      </c>
      <c r="I208" s="105"/>
      <c r="J208" s="68" t="s">
        <v>543</v>
      </c>
      <c r="K208" s="488"/>
    </row>
    <row r="209" spans="1:11" ht="12.75" customHeight="1">
      <c r="A209" s="91"/>
      <c r="B209" s="91"/>
      <c r="C209" s="88"/>
      <c r="D209" s="93"/>
      <c r="E209" s="315"/>
      <c r="F209" s="90"/>
      <c r="G209" s="84"/>
      <c r="H209" s="61"/>
      <c r="I209" s="84"/>
      <c r="J209" s="61"/>
      <c r="K209" s="488"/>
    </row>
    <row r="210" spans="1:11" ht="12.75" customHeight="1">
      <c r="A210" s="91"/>
      <c r="B210" s="91"/>
      <c r="C210" s="74"/>
      <c r="D210" s="100"/>
      <c r="E210" s="397"/>
      <c r="F210" s="89"/>
      <c r="G210" s="97"/>
      <c r="H210" s="72"/>
      <c r="I210" s="97"/>
      <c r="J210" s="72"/>
      <c r="K210" s="490"/>
    </row>
    <row r="211" spans="1:11" ht="12.75" customHeight="1">
      <c r="A211" s="91"/>
      <c r="B211" s="91"/>
      <c r="C211" s="135" t="s">
        <v>200</v>
      </c>
      <c r="D211" s="93" t="s">
        <v>71</v>
      </c>
      <c r="E211" s="386" t="s">
        <v>72</v>
      </c>
      <c r="F211" s="123" t="str">
        <f>IF(OR($B$183="等級1",$B$183="等級2"),"□","■")&amp;"特定寝室の広さ"</f>
        <v>■特定寝室の広さ</v>
      </c>
      <c r="G211" s="105" t="str">
        <f>IF(OR($B$183="等級1",$B$183="等級2"),"□","■")</f>
        <v>■</v>
      </c>
      <c r="H211" s="68" t="str">
        <f>IF(OR($B$183="等級1",$B$183="等級2"),"□","■")</f>
        <v>■</v>
      </c>
      <c r="I211" s="105"/>
      <c r="J211" s="68" t="s">
        <v>543</v>
      </c>
      <c r="K211" s="491" t="s">
        <v>610</v>
      </c>
    </row>
    <row r="212" spans="1:11" ht="12.75" customHeight="1">
      <c r="A212" s="91"/>
      <c r="B212" s="91"/>
      <c r="C212" s="310" t="s">
        <v>201</v>
      </c>
      <c r="D212" s="93"/>
      <c r="E212" s="327"/>
      <c r="F212" s="125"/>
      <c r="G212" s="86"/>
      <c r="H212" s="101"/>
      <c r="I212" s="86"/>
      <c r="J212" s="101"/>
      <c r="K212" s="488"/>
    </row>
    <row r="213" spans="1:11" ht="12.75" customHeight="1">
      <c r="A213" s="91"/>
      <c r="B213" s="91"/>
      <c r="C213" s="88"/>
      <c r="D213" s="93"/>
      <c r="E213" s="401" t="s">
        <v>72</v>
      </c>
      <c r="F213" s="122" t="str">
        <f>IF(OR($B$183="等級1",$B$183="等級2"),"□","■")&amp;"便所の広さ"</f>
        <v>■便所の広さ</v>
      </c>
      <c r="G213" s="96" t="str">
        <f>IF(OR($B$183="等級1",$B$183="等級2"),"□","■")</f>
        <v>■</v>
      </c>
      <c r="H213" s="95" t="str">
        <f>IF(OR($B$183="等級1",$B$183="等級2"),"□","■")</f>
        <v>■</v>
      </c>
      <c r="I213" s="96"/>
      <c r="J213" s="95" t="s">
        <v>543</v>
      </c>
      <c r="K213" s="488"/>
    </row>
    <row r="214" spans="1:11" ht="12.75" customHeight="1">
      <c r="A214" s="91"/>
      <c r="B214" s="91"/>
      <c r="C214" s="88"/>
      <c r="D214" s="93"/>
      <c r="E214" s="397"/>
      <c r="F214" s="89"/>
      <c r="G214" s="97"/>
      <c r="H214" s="72"/>
      <c r="I214" s="97"/>
      <c r="J214" s="72"/>
      <c r="K214" s="488"/>
    </row>
    <row r="215" spans="1:11" ht="12.75" customHeight="1">
      <c r="A215" s="91"/>
      <c r="B215" s="91"/>
      <c r="C215" s="88"/>
      <c r="D215" s="93"/>
      <c r="E215" s="386" t="s">
        <v>72</v>
      </c>
      <c r="F215" s="123" t="str">
        <f>IF(OR($B$183="等級1",$B$183="等級2"),"□","■")&amp;"浴室の広さ"</f>
        <v>■浴室の広さ</v>
      </c>
      <c r="G215" s="105" t="str">
        <f>IF(OR($B$183="等級1",$B$183="等級2"),"□","■")</f>
        <v>■</v>
      </c>
      <c r="H215" s="68" t="str">
        <f>IF(OR($B$183="等級1",$B$183="等級2"),"□","■")</f>
        <v>■</v>
      </c>
      <c r="I215" s="105"/>
      <c r="J215" s="68" t="s">
        <v>543</v>
      </c>
      <c r="K215" s="488"/>
    </row>
    <row r="216" spans="1:11" ht="12.75" customHeight="1">
      <c r="A216" s="91"/>
      <c r="B216" s="91"/>
      <c r="C216" s="88"/>
      <c r="D216" s="93"/>
      <c r="E216" s="315"/>
      <c r="F216" s="90"/>
      <c r="G216" s="84"/>
      <c r="H216" s="61"/>
      <c r="I216" s="84"/>
      <c r="J216" s="61"/>
      <c r="K216" s="488"/>
    </row>
    <row r="217" spans="1:11" ht="12.75" customHeight="1">
      <c r="A217" s="91"/>
      <c r="B217" s="91"/>
      <c r="C217" s="88"/>
      <c r="D217" s="93"/>
      <c r="E217" s="315"/>
      <c r="F217" s="90"/>
      <c r="G217" s="84"/>
      <c r="H217" s="61"/>
      <c r="I217" s="84"/>
      <c r="J217" s="61"/>
      <c r="K217" s="488"/>
    </row>
    <row r="218" spans="1:11" ht="12.75" customHeight="1">
      <c r="A218" s="91"/>
      <c r="B218" s="91"/>
      <c r="C218" s="88"/>
      <c r="D218" s="93"/>
      <c r="E218" s="315"/>
      <c r="F218" s="90"/>
      <c r="G218" s="84"/>
      <c r="H218" s="61"/>
      <c r="I218" s="84"/>
      <c r="J218" s="61"/>
      <c r="K218" s="488"/>
    </row>
    <row r="219" spans="1:11" ht="12.75" customHeight="1">
      <c r="A219" s="91"/>
      <c r="B219" s="91"/>
      <c r="C219" s="88"/>
      <c r="D219" s="93"/>
      <c r="E219" s="315"/>
      <c r="F219" s="90"/>
      <c r="G219" s="84"/>
      <c r="H219" s="61"/>
      <c r="I219" s="84"/>
      <c r="J219" s="61"/>
      <c r="K219" s="488"/>
    </row>
    <row r="220" spans="1:11" ht="12.75" customHeight="1" thickBot="1">
      <c r="A220" s="119"/>
      <c r="B220" s="53"/>
      <c r="C220" s="92"/>
      <c r="D220" s="108"/>
      <c r="E220" s="328"/>
      <c r="F220" s="124"/>
      <c r="G220" s="103"/>
      <c r="H220" s="78"/>
      <c r="I220" s="103"/>
      <c r="J220" s="78"/>
      <c r="K220" s="489"/>
    </row>
    <row r="221" spans="1:12" ht="12.75" customHeight="1">
      <c r="A221" s="44"/>
      <c r="B221" s="43"/>
      <c r="C221" s="43"/>
      <c r="D221" s="43"/>
      <c r="E221" s="44"/>
      <c r="F221" s="44"/>
      <c r="G221" s="85"/>
      <c r="H221" s="85"/>
      <c r="I221" s="85"/>
      <c r="J221" s="85"/>
      <c r="K221" s="85"/>
      <c r="L221" s="43"/>
    </row>
  </sheetData>
  <sheetProtection/>
  <mergeCells count="27">
    <mergeCell ref="K211:K220"/>
    <mergeCell ref="K167:K176"/>
    <mergeCell ref="K181:K190"/>
    <mergeCell ref="K191:K199"/>
    <mergeCell ref="K200:K210"/>
    <mergeCell ref="K83:K91"/>
    <mergeCell ref="K92:K100"/>
    <mergeCell ref="K104:K112"/>
    <mergeCell ref="K126:K134"/>
    <mergeCell ref="K135:K140"/>
    <mergeCell ref="K141:K149"/>
    <mergeCell ref="K6:K14"/>
    <mergeCell ref="K24:K29"/>
    <mergeCell ref="K30:K35"/>
    <mergeCell ref="K36:K44"/>
    <mergeCell ref="K45:K54"/>
    <mergeCell ref="K59:K67"/>
    <mergeCell ref="A83:A91"/>
    <mergeCell ref="A3:A5"/>
    <mergeCell ref="J4:K4"/>
    <mergeCell ref="B3:B5"/>
    <mergeCell ref="C3:C5"/>
    <mergeCell ref="D3:E3"/>
    <mergeCell ref="E4:E5"/>
    <mergeCell ref="F3:K3"/>
    <mergeCell ref="F4:F5"/>
    <mergeCell ref="G4:I4"/>
  </mergeCells>
  <conditionalFormatting sqref="E83:I89">
    <cfRule type="expression" priority="1" dxfId="0" stopIfTrue="1">
      <formula>OR($B$85="等級1",$B$85="等級2")</formula>
    </cfRule>
  </conditionalFormatting>
  <conditionalFormatting sqref="E90:I91">
    <cfRule type="expression" priority="2" dxfId="0" stopIfTrue="1">
      <formula>$B$85="等級1"</formula>
    </cfRule>
  </conditionalFormatting>
  <conditionalFormatting sqref="E59:I70">
    <cfRule type="expression" priority="3" dxfId="0" stopIfTrue="1">
      <formula>$B$61="等級1"</formula>
    </cfRule>
  </conditionalFormatting>
  <conditionalFormatting sqref="E71:I82">
    <cfRule type="expression" priority="4" dxfId="0" stopIfTrue="1">
      <formula>OR($B$61="等級1",$B$61="等級2")</formula>
    </cfRule>
  </conditionalFormatting>
  <conditionalFormatting sqref="E48:I57">
    <cfRule type="expression" priority="5" dxfId="0" stopIfTrue="1">
      <formula>#REF!="等級1"</formula>
    </cfRule>
  </conditionalFormatting>
  <conditionalFormatting sqref="E45:I47">
    <cfRule type="expression" priority="6" dxfId="0" stopIfTrue="1">
      <formula>$B$47="等級1"</formula>
    </cfRule>
  </conditionalFormatting>
  <conditionalFormatting sqref="B6:J23">
    <cfRule type="expression" priority="7" dxfId="0" stopIfTrue="1">
      <formula>$B$11="□選択"</formula>
    </cfRule>
  </conditionalFormatting>
  <conditionalFormatting sqref="D24:J29">
    <cfRule type="expression" priority="8" dxfId="0" stopIfTrue="1">
      <formula>$B$25="■該当なし"</formula>
    </cfRule>
    <cfRule type="expression" priority="9" dxfId="0" stopIfTrue="1">
      <formula>$B$28="□選択"</formula>
    </cfRule>
  </conditionalFormatting>
  <conditionalFormatting sqref="B24:C29">
    <cfRule type="expression" priority="10" dxfId="0" stopIfTrue="1">
      <formula>$B$28="□選択"</formula>
    </cfRule>
  </conditionalFormatting>
  <conditionalFormatting sqref="D30:J35">
    <cfRule type="expression" priority="11" dxfId="0" stopIfTrue="1">
      <formula>OR($B$32="等級1",$B$33="■該当なし")</formula>
    </cfRule>
    <cfRule type="expression" priority="12" dxfId="0" stopIfTrue="1">
      <formula>$B$35="□選択"</formula>
    </cfRule>
  </conditionalFormatting>
  <conditionalFormatting sqref="B30:C35">
    <cfRule type="expression" priority="13" dxfId="0" stopIfTrue="1">
      <formula>$B$35="□選択"</formula>
    </cfRule>
  </conditionalFormatting>
  <conditionalFormatting sqref="D36:J44">
    <cfRule type="expression" priority="14" dxfId="0" stopIfTrue="1">
      <formula>OR($B$39="等級1",$B$40="■該当なし")</formula>
    </cfRule>
    <cfRule type="expression" priority="15" dxfId="0" stopIfTrue="1">
      <formula>$B$42="□選択"</formula>
    </cfRule>
  </conditionalFormatting>
  <conditionalFormatting sqref="B36:C44">
    <cfRule type="expression" priority="16" dxfId="0" stopIfTrue="1">
      <formula>$B$42="□選択"</formula>
    </cfRule>
  </conditionalFormatting>
  <conditionalFormatting sqref="B92:J103">
    <cfRule type="expression" priority="17" dxfId="0" stopIfTrue="1">
      <formula>$B$98="□選択"</formula>
    </cfRule>
  </conditionalFormatting>
  <conditionalFormatting sqref="B104:J124">
    <cfRule type="expression" priority="18" dxfId="0" stopIfTrue="1">
      <formula>$B$106="□選択"</formula>
    </cfRule>
  </conditionalFormatting>
  <conditionalFormatting sqref="E126:I134">
    <cfRule type="expression" priority="19" dxfId="0" stopIfTrue="1">
      <formula>$B$129="□選択"</formula>
    </cfRule>
  </conditionalFormatting>
  <conditionalFormatting sqref="B126:D134 J126:J134">
    <cfRule type="expression" priority="20" dxfId="0" stopIfTrue="1">
      <formula>$B$129="□選択"</formula>
    </cfRule>
  </conditionalFormatting>
  <conditionalFormatting sqref="B135:D179 J135:J179 E167:I168 E177:I179">
    <cfRule type="expression" priority="21" dxfId="0" stopIfTrue="1">
      <formula>$B$140="□選択"</formula>
    </cfRule>
  </conditionalFormatting>
  <conditionalFormatting sqref="E135:I166">
    <cfRule type="expression" priority="22" dxfId="0" stopIfTrue="1">
      <formula>$B$138="等級1"</formula>
    </cfRule>
    <cfRule type="expression" priority="23" dxfId="0" stopIfTrue="1">
      <formula>$B$140="□選択"</formula>
    </cfRule>
  </conditionalFormatting>
  <conditionalFormatting sqref="E169:I170">
    <cfRule type="expression" priority="24" dxfId="0" stopIfTrue="1">
      <formula>$B$138="等級1"</formula>
    </cfRule>
    <cfRule type="expression" priority="25" dxfId="0" stopIfTrue="1">
      <formula>$B$140="□選択"</formula>
    </cfRule>
  </conditionalFormatting>
  <conditionalFormatting sqref="E171:I172">
    <cfRule type="expression" priority="26" dxfId="0" stopIfTrue="1">
      <formula>$B$138="等級1"</formula>
    </cfRule>
    <cfRule type="expression" priority="27" dxfId="0" stopIfTrue="1">
      <formula>$B$140="□選択"</formula>
    </cfRule>
  </conditionalFormatting>
  <conditionalFormatting sqref="E173:I176">
    <cfRule type="expression" priority="28" dxfId="0" stopIfTrue="1">
      <formula>OR($B$138="等級1",$B$138="等級2",$B$138="等級3")</formula>
    </cfRule>
    <cfRule type="expression" priority="29" dxfId="0" stopIfTrue="1">
      <formula>$B$140="□選択"</formula>
    </cfRule>
  </conditionalFormatting>
  <conditionalFormatting sqref="B181:D220 J181:J220 E181:I182 E191:I193">
    <cfRule type="expression" priority="30" dxfId="0" stopIfTrue="1">
      <formula>$B$185="□選択"</formula>
    </cfRule>
  </conditionalFormatting>
  <conditionalFormatting sqref="E183:I190 E194:I199">
    <cfRule type="expression" priority="31" dxfId="0" stopIfTrue="1">
      <formula>$B$183="等級1"</formula>
    </cfRule>
    <cfRule type="expression" priority="32" dxfId="0" stopIfTrue="1">
      <formula>$B$185="□選択"</formula>
    </cfRule>
  </conditionalFormatting>
  <conditionalFormatting sqref="E200:I220">
    <cfRule type="expression" priority="33" dxfId="0" stopIfTrue="1">
      <formula>OR($B$183="等級1",$B$183="等級2")</formula>
    </cfRule>
    <cfRule type="expression" priority="34" dxfId="0" stopIfTrue="1">
      <formula>$B$185="□選択"</formula>
    </cfRule>
  </conditionalFormatting>
  <printOptions horizontalCentered="1"/>
  <pageMargins left="0.3937007874015748" right="0.3937007874015748" top="0.7874015748031497" bottom="0.5905511811023623" header="0.5118110236220472" footer="0.1968503937007874"/>
  <pageSetup fitToHeight="10" orientation="portrait" paperSize="9" scale="90" r:id="rId1"/>
  <headerFooter alignWithMargins="0">
    <oddHeader>&amp;C&amp;"ＭＳ Ｐゴシック,太字"&amp;14施　工　状　況　報　告　書　【枠組壁工法住宅】－第4回目</oddHeader>
    <oddFooter>&amp;L&amp;"ＭＳ Ｐゴシック,標準"&amp;8改20150401&amp;C&amp;P&amp;R&amp;"ＭＳ Ｐゴシック,標準"&amp;8KK</oddFooter>
  </headerFooter>
  <rowBreaks count="4" manualBreakCount="4">
    <brk id="58" max="14" man="1"/>
    <brk id="125" max="14" man="1"/>
    <brk id="180" max="14" man="1"/>
    <brk id="22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kkk</dc:creator>
  <cp:keywords/>
  <dc:description/>
  <cp:lastModifiedBy>hiroki yamamoto</cp:lastModifiedBy>
  <cp:lastPrinted>2015-04-27T00:43:49Z</cp:lastPrinted>
  <dcterms:created xsi:type="dcterms:W3CDTF">2014-04-22T07:05:38Z</dcterms:created>
  <dcterms:modified xsi:type="dcterms:W3CDTF">2017-12-05T06:39:07Z</dcterms:modified>
  <cp:category/>
  <cp:version/>
  <cp:contentType/>
  <cp:contentStatus/>
</cp:coreProperties>
</file>